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903" activeTab="0"/>
  </bookViews>
  <sheets>
    <sheet name="INSTRUCTIONS" sheetId="1" r:id="rId1"/>
    <sheet name="1A-SITE SUMMARY" sheetId="2" r:id="rId2"/>
    <sheet name="2-WQ BMP SUMMARY" sheetId="3" r:id="rId3"/>
    <sheet name="3-SITE Rv WORKSHEET" sheetId="4" r:id="rId4"/>
    <sheet name="4A-RUNOFF REDUCTION WORKSHEET" sheetId="5" r:id="rId5"/>
    <sheet name="BMP-WQV-SHORT CUT METHOD" sheetId="6" r:id="rId6"/>
    <sheet name="BMP-WQV-SMALL STORMS METHOD" sheetId="7" r:id="rId7"/>
    <sheet name="BMP-SMALL STORMS-Rv CALCULATOR" sheetId="8" r:id="rId8"/>
    <sheet name="BMP-BIORETENTION DESIGN" sheetId="9" r:id="rId9"/>
  </sheets>
  <definedNames>
    <definedName name="_xlnm.Print_Titles" localSheetId="8">'BMP-BIORETENTION DESIGN'!$A:$A</definedName>
    <definedName name="_xlnm.Print_Titles" localSheetId="5">'BMP-WQV-SHORT CUT METHOD'!$A:$A</definedName>
    <definedName name="_xlnm.Print_Titles" localSheetId="6">'BMP-WQV-SMALL STORMS METHOD'!$A:$A</definedName>
  </definedNames>
  <calcPr fullCalcOnLoad="1"/>
</workbook>
</file>

<file path=xl/sharedStrings.xml><?xml version="1.0" encoding="utf-8"?>
<sst xmlns="http://schemas.openxmlformats.org/spreadsheetml/2006/main" count="414" uniqueCount="229">
  <si>
    <t>100-YR FLOODPLAIN ON SITE?</t>
  </si>
  <si>
    <t>STREAM BUFFER ON SITE?</t>
  </si>
  <si>
    <t>LAND DISTURBANCE IN STREAM BUFFER?</t>
  </si>
  <si>
    <t>PROJECT NAME:</t>
  </si>
  <si>
    <t>PROJECT LOCATION:</t>
  </si>
  <si>
    <t>EXISTING ZONING:</t>
  </si>
  <si>
    <t>ENVIRONMENTALLY SENSITIVE AREAS?</t>
  </si>
  <si>
    <t>STORMWATER HOTSPOTS ON SITE?</t>
  </si>
  <si>
    <t xml:space="preserve"> ACRES</t>
  </si>
  <si>
    <r>
      <t>TOTAL SITE AREA (A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):</t>
    </r>
  </si>
  <si>
    <r>
      <t>TOTAL DISTURBED AREA (A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):</t>
    </r>
  </si>
  <si>
    <t>TYPE OF RUNOFF REDUCTION PROVIDED?</t>
  </si>
  <si>
    <t>&lt;</t>
  </si>
  <si>
    <t>AMOUNT OF RUNOFF REDUCTION PROVIDED:</t>
  </si>
  <si>
    <r>
      <t xml:space="preserve"> FT</t>
    </r>
    <r>
      <rPr>
        <vertAlign val="superscript"/>
        <sz val="8"/>
        <rFont val="Arial"/>
        <family val="2"/>
      </rPr>
      <t>3</t>
    </r>
  </si>
  <si>
    <r>
      <t xml:space="preserve">THEORETICAL SITE WQ TREATMENT VOLUME: </t>
    </r>
    <r>
      <rPr>
        <sz val="8"/>
        <rFont val="Arial"/>
        <family val="2"/>
      </rPr>
      <t>(BEFORE RUNOFF REDUCTION IS APPLIED)</t>
    </r>
  </si>
  <si>
    <t>RUNOFF REDUCTION METHODS:</t>
  </si>
  <si>
    <t>ACRES</t>
  </si>
  <si>
    <t>PROVIDED</t>
  </si>
  <si>
    <t>% OF GOAL</t>
  </si>
  <si>
    <t>MIN. GOAL</t>
  </si>
  <si>
    <t>AREA OF SITE PRESERVED IN TREES, GRASSLAND OR DEEP-ROOTED VEGETATION.  SHALLOW-ROOTED TURF GRASS DOES NOT COUNT.  (PRESERVED AREA CAN NOT INCLUDE STREAM BUFFER AREA).</t>
  </si>
  <si>
    <t>AREA OF SITE RE-ESTABLISHED WITH TREES:</t>
  </si>
  <si>
    <t>AREA OF SITE RE-ESTABLISHED WITH DEEP-ROOTED VEGETATION:</t>
  </si>
  <si>
    <t>TREES MIN.</t>
  </si>
  <si>
    <t>PROPOSED AREA</t>
  </si>
  <si>
    <r>
      <t>% OF A</t>
    </r>
    <r>
      <rPr>
        <vertAlign val="subscript"/>
        <sz val="8"/>
        <rFont val="Arial"/>
        <family val="2"/>
      </rPr>
      <t>T</t>
    </r>
  </si>
  <si>
    <r>
      <t xml:space="preserve"> % OF WQ</t>
    </r>
    <r>
      <rPr>
        <vertAlign val="subscript"/>
        <sz val="8"/>
        <rFont val="Arial"/>
        <family val="2"/>
      </rPr>
      <t>V</t>
    </r>
  </si>
  <si>
    <t xml:space="preserve">  AC x 6 =</t>
  </si>
  <si>
    <t xml:space="preserve">ROUND UP TO </t>
  </si>
  <si>
    <r>
      <t>(THEORETICAL WQ</t>
    </r>
    <r>
      <rPr>
        <vertAlign val="subscript"/>
        <sz val="8"/>
        <rFont val="Arial"/>
        <family val="2"/>
      </rPr>
      <t>V</t>
    </r>
    <r>
      <rPr>
        <sz val="8"/>
        <rFont val="Arial"/>
        <family val="0"/>
      </rPr>
      <t xml:space="preserve"> x 10%)</t>
    </r>
  </si>
  <si>
    <t>DISCHARGE</t>
  </si>
  <si>
    <t>1. PRESERVE</t>
  </si>
  <si>
    <t>RR EQUIV.</t>
  </si>
  <si>
    <t>2A. RE-ESTABLISH TREES</t>
  </si>
  <si>
    <t>2B. RE-ESTABLISH DEEP-ROOTED VEGETATION</t>
  </si>
  <si>
    <t>PLANT 6 TREES MIN./ACRE</t>
  </si>
  <si>
    <t xml:space="preserve">PROPOSED = </t>
  </si>
  <si>
    <t>TREES</t>
  </si>
  <si>
    <t>3. CAPTURE &amp; REUSE</t>
  </si>
  <si>
    <t>WATER QUALITY VOLUME CAPTURED &amp; REUSED:</t>
  </si>
  <si>
    <t>4. ENGINEERED INFILTRATION</t>
  </si>
  <si>
    <t>WATER QUALITY VOLUME INFILTRATED THRU AN ENGINEERED SYSTEM:</t>
  </si>
  <si>
    <t xml:space="preserve">TOTAL RR EQUIV. = </t>
  </si>
  <si>
    <t>1.  SHORT CUT METHOD:</t>
  </si>
  <si>
    <t>2.  SMALL STORMS METHOD:</t>
  </si>
  <si>
    <t xml:space="preserve">I = </t>
  </si>
  <si>
    <t>%</t>
  </si>
  <si>
    <t>URBAN SURFACE CONDITIONS</t>
  </si>
  <si>
    <t>FLAT ROOFS &amp; LARGE UNPAVED PARKING LOTS</t>
  </si>
  <si>
    <t>PITCHED ROOFS &amp; LARGE IMPERVIOUS AREAS</t>
  </si>
  <si>
    <t>SMALL IMPERVIOUS AREAS &amp; NARROW STREETS</t>
  </si>
  <si>
    <t>PERVIOUS AREAS - SILTY SOILS (HSG-B)</t>
  </si>
  <si>
    <t>PERVIOUS AREAS - CLAYEY SOILS (HSG-C&amp;D)</t>
  </si>
  <si>
    <t>TOTALS</t>
  </si>
  <si>
    <t>NOTE 1:</t>
  </si>
  <si>
    <r>
      <t>R</t>
    </r>
    <r>
      <rPr>
        <vertAlign val="subscript"/>
        <sz val="8"/>
        <rFont val="Arial"/>
        <family val="2"/>
      </rPr>
      <t>Vi</t>
    </r>
  </si>
  <si>
    <r>
      <t>A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(AC)</t>
    </r>
  </si>
  <si>
    <r>
      <t>R</t>
    </r>
    <r>
      <rPr>
        <vertAlign val="subscript"/>
        <sz val="8"/>
        <rFont val="Arial"/>
        <family val="2"/>
      </rPr>
      <t>V</t>
    </r>
    <r>
      <rPr>
        <sz val="8"/>
        <rFont val="Arial"/>
        <family val="0"/>
      </rPr>
      <t xml:space="preserve"> REDUCTION FACTORS FOR DISCONNECTED IMPERVIOUS SURFACES</t>
    </r>
  </si>
  <si>
    <t>CONNECTED IMPERVIOUS SURFACE</t>
  </si>
  <si>
    <t>STRIP COMMERCIAL &amp; SHOPPING CENTER</t>
  </si>
  <si>
    <t>MEDIUM TO HIGH DENSITY RESIDENTIAL WITH PAVED ALLEYS</t>
  </si>
  <si>
    <t>MEDIUM TO HIGH DENSITY RESIDENTIAL WITHOUT PAVED ALLEYS</t>
  </si>
  <si>
    <t>LOW DENSITY RESIDENTIAL</t>
  </si>
  <si>
    <r>
      <t>WEIGHTED R</t>
    </r>
    <r>
      <rPr>
        <vertAlign val="subscript"/>
        <sz val="8"/>
        <rFont val="Arial"/>
        <family val="0"/>
      </rPr>
      <t>V</t>
    </r>
    <r>
      <rPr>
        <sz val="8"/>
        <rFont val="Arial"/>
        <family val="0"/>
      </rPr>
      <t xml:space="preserve"> = TOTAL (Rvi x Ai x DRF)/TOTAL Ai</t>
    </r>
  </si>
  <si>
    <t>DRF</t>
  </si>
  <si>
    <t>x DRF (AC)</t>
  </si>
  <si>
    <t>Rvi x Ai</t>
  </si>
  <si>
    <t>(NOTE 1)</t>
  </si>
  <si>
    <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</t>
    </r>
  </si>
  <si>
    <r>
      <t>R</t>
    </r>
    <r>
      <rPr>
        <vertAlign val="subscript"/>
        <sz val="10"/>
        <rFont val="Arial"/>
        <family val="0"/>
      </rPr>
      <t>V</t>
    </r>
    <r>
      <rPr>
        <sz val="10"/>
        <rFont val="Arial"/>
        <family val="0"/>
      </rPr>
      <t xml:space="preserve"> = </t>
    </r>
  </si>
  <si>
    <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</si>
  <si>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t>WQ</t>
  </si>
  <si>
    <t>BMP #</t>
  </si>
  <si>
    <t>TREATMENT</t>
  </si>
  <si>
    <t>(AC)</t>
  </si>
  <si>
    <r>
      <t>AREA (A</t>
    </r>
    <r>
      <rPr>
        <vertAlign val="subscript"/>
        <sz val="8"/>
        <rFont val="Arial"/>
        <family val="2"/>
      </rPr>
      <t>TR</t>
    </r>
    <r>
      <rPr>
        <sz val="8"/>
        <rFont val="Arial"/>
        <family val="2"/>
      </rPr>
      <t>)</t>
    </r>
  </si>
  <si>
    <t>WQ VOLUME</t>
  </si>
  <si>
    <r>
      <t>(Q</t>
    </r>
    <r>
      <rPr>
        <vertAlign val="subscript"/>
        <sz val="8"/>
        <rFont val="Arial"/>
        <family val="2"/>
      </rPr>
      <t>P</t>
    </r>
    <r>
      <rPr>
        <sz val="8"/>
        <rFont val="Arial"/>
        <family val="0"/>
      </rPr>
      <t>) (CFS)</t>
    </r>
  </si>
  <si>
    <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REQD.</t>
    </r>
  </si>
  <si>
    <r>
      <t>TOTAL AREA OF STREAM BUFFER (A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):</t>
    </r>
  </si>
  <si>
    <r>
      <t>TOTAL AREA OF PRESERVED FOREST (A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):</t>
    </r>
  </si>
  <si>
    <r>
      <t>TOTAL SITE IMPERVIOUS AREA (A</t>
    </r>
    <r>
      <rPr>
        <b/>
        <vertAlign val="subscript"/>
        <sz val="10"/>
        <rFont val="Arial"/>
        <family val="2"/>
      </rPr>
      <t>IT</t>
    </r>
    <r>
      <rPr>
        <b/>
        <sz val="10"/>
        <rFont val="Arial"/>
        <family val="2"/>
      </rPr>
      <t>):</t>
    </r>
  </si>
  <si>
    <r>
      <t xml:space="preserve"> % OF TOTAL SITE AREA (I = A</t>
    </r>
    <r>
      <rPr>
        <vertAlign val="subscript"/>
        <sz val="8"/>
        <rFont val="Arial"/>
        <family val="2"/>
      </rPr>
      <t>IT</t>
    </r>
    <r>
      <rPr>
        <sz val="8"/>
        <rFont val="Arial"/>
        <family val="0"/>
      </rPr>
      <t>/A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>)</t>
    </r>
  </si>
  <si>
    <r>
      <t>TOTAL SITE IMPERVIOUS AREA DISCHARGING AS SHEET FLOW THRU ESTABLISHED VETETATION (A</t>
    </r>
    <r>
      <rPr>
        <b/>
        <vertAlign val="subscript"/>
        <sz val="10"/>
        <rFont val="Arial"/>
        <family val="2"/>
      </rPr>
      <t>IS</t>
    </r>
    <r>
      <rPr>
        <b/>
        <sz val="10"/>
        <rFont val="Arial"/>
        <family val="2"/>
      </rPr>
      <t>):</t>
    </r>
  </si>
  <si>
    <r>
      <t xml:space="preserve"> % OF A</t>
    </r>
    <r>
      <rPr>
        <vertAlign val="subscript"/>
        <sz val="8"/>
        <rFont val="Arial"/>
        <family val="2"/>
      </rPr>
      <t>IT</t>
    </r>
    <r>
      <rPr>
        <sz val="8"/>
        <rFont val="Arial"/>
        <family val="0"/>
      </rPr>
      <t xml:space="preserve"> (NOT TO EXCEED 25%)</t>
    </r>
  </si>
  <si>
    <r>
      <t>THEORETICAL SITE WQ TREATMENT AREA (A</t>
    </r>
    <r>
      <rPr>
        <b/>
        <vertAlign val="subscript"/>
        <sz val="10"/>
        <rFont val="Arial"/>
        <family val="2"/>
      </rPr>
      <t>TR</t>
    </r>
    <r>
      <rPr>
        <b/>
        <sz val="10"/>
        <rFont val="Arial"/>
        <family val="2"/>
      </rPr>
      <t>):</t>
    </r>
  </si>
  <si>
    <r>
      <t xml:space="preserve"> ACRES (A</t>
    </r>
    <r>
      <rPr>
        <vertAlign val="subscript"/>
        <sz val="8"/>
        <rFont val="Arial"/>
        <family val="2"/>
      </rPr>
      <t>TR</t>
    </r>
    <r>
      <rPr>
        <sz val="8"/>
        <rFont val="Arial"/>
        <family val="0"/>
      </rPr>
      <t xml:space="preserve"> = A</t>
    </r>
    <r>
      <rPr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- A</t>
    </r>
    <r>
      <rPr>
        <vertAlign val="subscript"/>
        <sz val="8"/>
        <rFont val="Arial"/>
        <family val="2"/>
      </rPr>
      <t>B</t>
    </r>
    <r>
      <rPr>
        <sz val="8"/>
        <rFont val="Arial"/>
        <family val="0"/>
      </rPr>
      <t xml:space="preserve"> - A</t>
    </r>
    <r>
      <rPr>
        <vertAlign val="subscript"/>
        <sz val="8"/>
        <rFont val="Arial"/>
        <family val="2"/>
      </rPr>
      <t>F</t>
    </r>
    <r>
      <rPr>
        <sz val="8"/>
        <rFont val="Arial"/>
        <family val="0"/>
      </rPr>
      <t xml:space="preserve"> - A</t>
    </r>
    <r>
      <rPr>
        <vertAlign val="subscript"/>
        <sz val="8"/>
        <rFont val="Arial"/>
        <family val="2"/>
      </rPr>
      <t>IS</t>
    </r>
    <r>
      <rPr>
        <sz val="8"/>
        <rFont val="Arial"/>
        <family val="0"/>
      </rPr>
      <t>) [BEFORE RUNOFF REDUCTION IS APPLIED]</t>
    </r>
  </si>
  <si>
    <t>(FROM FORM 3)</t>
  </si>
  <si>
    <r>
      <t xml:space="preserve"> % OF THEO. WQ</t>
    </r>
    <r>
      <rPr>
        <vertAlign val="subscript"/>
        <sz val="8"/>
        <rFont val="Arial"/>
        <family val="2"/>
      </rPr>
      <t>V</t>
    </r>
  </si>
  <si>
    <t>TYPE OF CHANNEL PROTECTION PROVIDED?</t>
  </si>
  <si>
    <t>CP CONV. DETENTION SITE PEAK DISCHARGE:</t>
  </si>
  <si>
    <r>
      <t>Q</t>
    </r>
    <r>
      <rPr>
        <vertAlign val="subscript"/>
        <sz val="8"/>
        <rFont val="Arial"/>
        <family val="2"/>
      </rPr>
      <t>1(PRE)</t>
    </r>
    <r>
      <rPr>
        <sz val="8"/>
        <rFont val="Arial"/>
        <family val="0"/>
      </rPr>
      <t xml:space="preserve"> = </t>
    </r>
  </si>
  <si>
    <r>
      <t>Q</t>
    </r>
    <r>
      <rPr>
        <vertAlign val="subscript"/>
        <sz val="8"/>
        <rFont val="Arial"/>
        <family val="2"/>
      </rPr>
      <t>2(POST)</t>
    </r>
    <r>
      <rPr>
        <sz val="8"/>
        <rFont val="Arial"/>
        <family val="0"/>
      </rPr>
      <t xml:space="preserve"> = </t>
    </r>
  </si>
  <si>
    <t xml:space="preserve"> CFS</t>
  </si>
  <si>
    <t>FLOOD CONTROL - SITE PEAK DISCHARGE:</t>
  </si>
  <si>
    <r>
      <t>Q</t>
    </r>
    <r>
      <rPr>
        <vertAlign val="subscript"/>
        <sz val="8"/>
        <rFont val="Arial"/>
        <family val="2"/>
      </rPr>
      <t>25(PRE)</t>
    </r>
    <r>
      <rPr>
        <sz val="8"/>
        <rFont val="Arial"/>
        <family val="0"/>
      </rPr>
      <t xml:space="preserve"> = </t>
    </r>
  </si>
  <si>
    <r>
      <t>Q</t>
    </r>
    <r>
      <rPr>
        <vertAlign val="subscript"/>
        <sz val="8"/>
        <rFont val="Arial"/>
        <family val="2"/>
      </rPr>
      <t>25(POST)</t>
    </r>
    <r>
      <rPr>
        <sz val="8"/>
        <rFont val="Arial"/>
        <family val="0"/>
      </rPr>
      <t xml:space="preserve"> = </t>
    </r>
  </si>
  <si>
    <r>
      <t>R</t>
    </r>
    <r>
      <rPr>
        <vertAlign val="subscript"/>
        <sz val="8"/>
        <rFont val="Arial"/>
        <family val="0"/>
      </rPr>
      <t>V</t>
    </r>
    <r>
      <rPr>
        <sz val="8"/>
        <rFont val="Arial"/>
        <family val="0"/>
      </rPr>
      <t xml:space="preserve"> = </t>
    </r>
  </si>
  <si>
    <r>
      <t xml:space="preserve">ADJUSTED SITE WQ TREATMENT VOLUME:  </t>
    </r>
    <r>
      <rPr>
        <sz val="8"/>
        <rFont val="Arial"/>
        <family val="2"/>
      </rPr>
      <t>(THEORETICAL WQ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- RUNOFF REDUCTION VOLUME)</t>
    </r>
  </si>
  <si>
    <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 PROVIDED </t>
    </r>
    <r>
      <rPr>
        <sz val="8"/>
        <color indexed="45"/>
        <rFont val="Arial"/>
        <family val="2"/>
      </rPr>
      <t>(FROM FORM 2)</t>
    </r>
  </si>
  <si>
    <r>
      <t xml:space="preserve">0.05+(0.009 x I)    WHERE:  I = % OF SITE IMPERVIOUSNESS </t>
    </r>
    <r>
      <rPr>
        <sz val="10"/>
        <color indexed="45"/>
        <rFont val="Arial"/>
        <family val="2"/>
      </rPr>
      <t>(FROM FORM 1A)</t>
    </r>
  </si>
  <si>
    <t>(FROM FORM 1A)</t>
  </si>
  <si>
    <t>DATA SPECIFIC TO EACH BMP DRAINAGE AREA</t>
  </si>
  <si>
    <r>
      <t>SITE VOLUMETRIC RUNOFF COEFFICIENT (R</t>
    </r>
    <r>
      <rPr>
        <b/>
        <u val="single"/>
        <vertAlign val="subscript"/>
        <sz val="10"/>
        <rFont val="Arial"/>
        <family val="2"/>
      </rPr>
      <t>V</t>
    </r>
    <r>
      <rPr>
        <b/>
        <u val="single"/>
        <sz val="10"/>
        <rFont val="Arial"/>
        <family val="2"/>
      </rPr>
      <t>)CALCULATION METHODS:</t>
    </r>
  </si>
  <si>
    <t>CALCULATED</t>
  </si>
  <si>
    <r>
      <t>(WQ</t>
    </r>
    <r>
      <rPr>
        <vertAlign val="subscript"/>
        <sz val="8"/>
        <rFont val="Arial"/>
        <family val="2"/>
      </rPr>
      <t>V</t>
    </r>
    <r>
      <rPr>
        <sz val="8"/>
        <rFont val="Arial"/>
        <family val="0"/>
      </rPr>
      <t>) 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</si>
  <si>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>WQ PEAK</t>
    </r>
    <r>
      <rPr>
        <vertAlign val="superscript"/>
        <sz val="8"/>
        <rFont val="Arial"/>
        <family val="2"/>
      </rPr>
      <t>(1)</t>
    </r>
  </si>
  <si>
    <r>
      <t>NOTES</t>
    </r>
    <r>
      <rPr>
        <sz val="8"/>
        <rFont val="Arial"/>
        <family val="2"/>
      </rPr>
      <t>:</t>
    </r>
  </si>
  <si>
    <t>1.  IF REQUIRED.</t>
  </si>
  <si>
    <t>GREEN</t>
  </si>
  <si>
    <t xml:space="preserve"> CELLS REQUIRE USER INPUT</t>
  </si>
  <si>
    <t>PINK</t>
  </si>
  <si>
    <t xml:space="preserve"> CELLS ARE AUTOFILLED FROM OTHER FORMS WITHIN THIS WORKSHEET</t>
  </si>
  <si>
    <t>ORANGE</t>
  </si>
  <si>
    <t>CELLS ARE VARIABLES THAT SHOULD BE CHECKED BY THE DESIGNER FOR EACH PROJECT</t>
  </si>
  <si>
    <t>WATER QUALITY VOLUME</t>
  </si>
  <si>
    <t>WATER QUALITY PEAK DISCHARGE</t>
  </si>
  <si>
    <t>BMP DRAINAGE</t>
  </si>
  <si>
    <t>TOTAL</t>
  </si>
  <si>
    <t>IMPERV.</t>
  </si>
  <si>
    <t>WQ STORM</t>
  </si>
  <si>
    <t>FLOW</t>
  </si>
  <si>
    <t>AVG.</t>
  </si>
  <si>
    <t>AREA NO.</t>
  </si>
  <si>
    <t>AREA</t>
  </si>
  <si>
    <t>RUNOFF</t>
  </si>
  <si>
    <t>EVENT</t>
  </si>
  <si>
    <t>VOLUME</t>
  </si>
  <si>
    <t>CURVE NO.</t>
  </si>
  <si>
    <t>LENGTH</t>
  </si>
  <si>
    <t>SLOPE</t>
  </si>
  <si>
    <t>CONC.</t>
  </si>
  <si>
    <t>ABS.</t>
  </si>
  <si>
    <t>A (AC.)</t>
  </si>
  <si>
    <t>(AC.)</t>
  </si>
  <si>
    <t>P (IN.)</t>
  </si>
  <si>
    <t>L (FT.)</t>
  </si>
  <si>
    <t>Y (%)</t>
  </si>
  <si>
    <t>NOTES:</t>
  </si>
  <si>
    <t>BMP</t>
  </si>
  <si>
    <t>DRAINAGE</t>
  </si>
  <si>
    <t>1.00  CONNECTED IMPERVIOUS SURFACE</t>
  </si>
  <si>
    <t>0.99  STRIP COMMERCIAL &amp; SHOPPING CENTER</t>
  </si>
  <si>
    <t>0.50  MEDIUM TO HIGH DENSITY RESIDENTIAL WITH PAVED ALLEYS</t>
  </si>
  <si>
    <t>0.22  MEDIUM TO HIGH DENSITY RESIDENTIAL WITHOUT PAVED ALLEYS</t>
  </si>
  <si>
    <t>0.22  LOW DENSITY RESIDENTIAL</t>
  </si>
  <si>
    <t>BIORETENTION FILTER AREA DESIGN</t>
  </si>
  <si>
    <t>BMP WQ</t>
  </si>
  <si>
    <t>PONDING</t>
  </si>
  <si>
    <t>MIN. FILTER</t>
  </si>
  <si>
    <t>NO.</t>
  </si>
  <si>
    <t>MEDIA DEPTH</t>
  </si>
  <si>
    <t>OF PERM.</t>
  </si>
  <si>
    <t>DESIGN DEPTH</t>
  </si>
  <si>
    <t>AVG. DEPTH</t>
  </si>
  <si>
    <t>TIME</t>
  </si>
  <si>
    <t>SURFACE AREA</t>
  </si>
  <si>
    <t>BED WIDTH</t>
  </si>
  <si>
    <t>BED LENGTH</t>
  </si>
  <si>
    <t>k (FT./DAY)</t>
  </si>
  <si>
    <t>1.  FILTER MEDIA DEPTH SHOULD BE BETWEEN 2.5' AND 4'</t>
  </si>
  <si>
    <t>2.  FILTER MEDIA COEFFICIENT OF PERMEABILITY SHOULD BE AT LEAST 1.0 FT/DAY</t>
  </si>
  <si>
    <t>3.  MAXIMUM PONDING DEPTH SHOULD BE BETWEEN 3" AND 6"</t>
  </si>
  <si>
    <t>4.  FILTER TIME OF 1 TO 3 DAYS IS RECOMMENDED</t>
  </si>
  <si>
    <t>8.  THE PROPOSED FILTER BED SURFACE AREA MUST BE GREATER THAN OR EQUAL TO THE MINIMUM FILTER BED SURFACE AREA CALCULATED</t>
  </si>
  <si>
    <r>
      <t>VOLUMETRIC</t>
    </r>
    <r>
      <rPr>
        <vertAlign val="superscript"/>
        <sz val="10"/>
        <rFont val="Arial"/>
        <family val="2"/>
      </rPr>
      <t>(1)</t>
    </r>
  </si>
  <si>
    <r>
      <t>WQ</t>
    </r>
    <r>
      <rPr>
        <vertAlign val="superscript"/>
        <sz val="10"/>
        <rFont val="Arial"/>
        <family val="2"/>
      </rPr>
      <t>(2)</t>
    </r>
  </si>
  <si>
    <r>
      <t>WQ</t>
    </r>
    <r>
      <rPr>
        <vertAlign val="superscript"/>
        <sz val="10"/>
        <rFont val="Arial"/>
        <family val="2"/>
      </rPr>
      <t>(3)</t>
    </r>
  </si>
  <si>
    <r>
      <t>WQ</t>
    </r>
    <r>
      <rPr>
        <vertAlign val="superscript"/>
        <sz val="10"/>
        <rFont val="Arial"/>
        <family val="2"/>
      </rPr>
      <t>(4)</t>
    </r>
  </si>
  <si>
    <r>
      <t>TIME OF</t>
    </r>
    <r>
      <rPr>
        <vertAlign val="superscript"/>
        <sz val="10"/>
        <rFont val="Arial"/>
        <family val="2"/>
      </rPr>
      <t>(5)</t>
    </r>
  </si>
  <si>
    <r>
      <t>INITIAL</t>
    </r>
    <r>
      <rPr>
        <vertAlign val="superscript"/>
        <sz val="10"/>
        <rFont val="Arial"/>
        <family val="2"/>
      </rPr>
      <t>(6)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</si>
  <si>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/P</t>
    </r>
  </si>
  <si>
    <r>
      <t>UNIT PEAK</t>
    </r>
    <r>
      <rPr>
        <vertAlign val="superscript"/>
        <sz val="10"/>
        <rFont val="Arial"/>
        <family val="2"/>
      </rPr>
      <t>(7)</t>
    </r>
  </si>
  <si>
    <r>
      <t>WQ PEAK</t>
    </r>
    <r>
      <rPr>
        <vertAlign val="superscript"/>
        <sz val="10"/>
        <rFont val="Arial"/>
        <family val="2"/>
      </rPr>
      <t>(8)</t>
    </r>
  </si>
  <si>
    <r>
      <t>I</t>
    </r>
    <r>
      <rPr>
        <sz val="10"/>
        <rFont val="Arial"/>
        <family val="2"/>
      </rPr>
      <t xml:space="preserve"> (%)</t>
    </r>
  </si>
  <si>
    <r>
      <t>COEFF. R</t>
    </r>
    <r>
      <rPr>
        <vertAlign val="subscript"/>
        <sz val="10"/>
        <rFont val="Arial"/>
        <family val="2"/>
      </rPr>
      <t>V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</si>
  <si>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(IN.)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</si>
  <si>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</si>
  <si>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CN</t>
    </r>
    <r>
      <rPr>
        <vertAlign val="subscript"/>
        <sz val="10"/>
        <rFont val="Arial"/>
        <family val="2"/>
      </rPr>
      <t>WQ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</si>
  <si>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(HRS.)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</si>
  <si>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(IN.)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</si>
  <si>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(CFS/SM/IN)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</si>
  <si>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(CFS)</t>
    </r>
  </si>
  <si>
    <r>
      <t>1.  SHORT CUT METHOD: 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=0.05+0.009(</t>
    </r>
    <r>
      <rPr>
        <sz val="10"/>
        <rFont val="Times New Roman"/>
        <family val="1"/>
      </rPr>
      <t>I</t>
    </r>
    <r>
      <rPr>
        <sz val="10"/>
        <rFont val="Arial"/>
        <family val="0"/>
      </rPr>
      <t>)    WHERE:  I = % IMPERVIOUSNESS IN DRAINAGE AREA</t>
    </r>
  </si>
  <si>
    <r>
      <t>2.  WATER QUALITY VOLUME IN WATERSHED INCHES: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=P*R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   WHERE:  P = 1.3 INCHES</t>
    </r>
  </si>
  <si>
    <r>
      <t>3.  WATER QUALITY VOLUME IN CUBIC FEET:  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=[(P*R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)/12]*(TOTAL AREA*43,560)</t>
    </r>
  </si>
  <si>
    <r>
      <t xml:space="preserve">4.  </t>
    </r>
    <r>
      <rPr>
        <sz val="10"/>
        <rFont val="Arial"/>
        <family val="2"/>
      </rPr>
      <t>CN=1000/[10+5P+10Q-10(Q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+1.25QP)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]: WHERE Q=WQ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IN INCHES</t>
    </r>
  </si>
  <si>
    <r>
      <t>5. 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=(L</t>
    </r>
    <r>
      <rPr>
        <vertAlign val="superscript"/>
        <sz val="10"/>
        <rFont val="Arial"/>
        <family val="2"/>
      </rPr>
      <t>0.8</t>
    </r>
    <r>
      <rPr>
        <sz val="10"/>
        <rFont val="Arial"/>
        <family val="0"/>
      </rPr>
      <t>[(1000/CN)-9]</t>
    </r>
    <r>
      <rPr>
        <vertAlign val="superscript"/>
        <sz val="10"/>
        <rFont val="Arial"/>
        <family val="2"/>
      </rPr>
      <t>0.7</t>
    </r>
    <r>
      <rPr>
        <sz val="10"/>
        <rFont val="Arial"/>
        <family val="0"/>
      </rPr>
      <t>)/(1140*Y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</t>
    </r>
  </si>
  <si>
    <r>
      <t xml:space="preserve">6.  </t>
    </r>
    <r>
      <rPr>
        <sz val="10"/>
        <rFont val="Times New Roman"/>
        <family val="1"/>
      </rP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=0.2[(1000/CN)-10]</t>
    </r>
  </si>
  <si>
    <r>
      <t xml:space="preserve">7.  USE </t>
    </r>
    <r>
      <rPr>
        <sz val="10"/>
        <rFont val="Times New Roman"/>
        <family val="1"/>
      </rPr>
      <t>I</t>
    </r>
    <r>
      <rPr>
        <sz val="10"/>
        <rFont val="Arial"/>
        <family val="0"/>
      </rPr>
      <t>a/P,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AND TR-55 EXHIBIT 4-</t>
    </r>
    <r>
      <rPr>
        <sz val="10"/>
        <rFont val="Times New Roman"/>
        <family val="1"/>
      </rPr>
      <t>II</t>
    </r>
    <r>
      <rPr>
        <sz val="10"/>
        <rFont val="Arial"/>
        <family val="0"/>
      </rPr>
      <t xml:space="preserve"> TO DETERMINE THE UNIT PEAK DISCHARGE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)</t>
    </r>
  </si>
  <si>
    <r>
      <t>8.  Qp=(q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/640</t>
    </r>
    <r>
      <rPr>
        <sz val="10"/>
        <rFont val="Arial"/>
        <family val="0"/>
      </rPr>
      <t>)*A*WQ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(IN INCHES)</t>
    </r>
  </si>
  <si>
    <r>
      <t>1.  SMALL STORMS METHOD: 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IS CALCULATED ON BMP 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CALCULATOR FORM</t>
    </r>
  </si>
  <si>
    <r>
      <t>R</t>
    </r>
    <r>
      <rPr>
        <vertAlign val="subscript"/>
        <sz val="10"/>
        <rFont val="Arial"/>
        <family val="2"/>
      </rPr>
      <t>Vi</t>
    </r>
  </si>
  <si>
    <r>
      <t>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(AC)</t>
    </r>
  </si>
  <si>
    <r>
      <t>DRF</t>
    </r>
    <r>
      <rPr>
        <vertAlign val="superscript"/>
        <sz val="10"/>
        <rFont val="Arial"/>
        <family val="2"/>
      </rPr>
      <t>(2)</t>
    </r>
  </si>
  <si>
    <r>
      <t>1.  WEIGHTED R</t>
    </r>
    <r>
      <rPr>
        <vertAlign val="subscript"/>
        <sz val="8"/>
        <rFont val="Arial"/>
        <family val="0"/>
      </rPr>
      <t>V</t>
    </r>
    <r>
      <rPr>
        <sz val="8"/>
        <rFont val="Arial"/>
        <family val="0"/>
      </rPr>
      <t xml:space="preserve"> = [TOTAL (Rvi x Ai x DRF)]/[TOTAL Ai]</t>
    </r>
  </si>
  <si>
    <r>
      <t>2.  R</t>
    </r>
    <r>
      <rPr>
        <vertAlign val="subscript"/>
        <sz val="8"/>
        <rFont val="Arial"/>
        <family val="2"/>
      </rPr>
      <t>V</t>
    </r>
    <r>
      <rPr>
        <sz val="8"/>
        <rFont val="Arial"/>
        <family val="0"/>
      </rPr>
      <t xml:space="preserve"> REDUCTION FACTORS FOR DISCONNECTED IMPERVIOUS SURFACES</t>
    </r>
  </si>
  <si>
    <r>
      <t>FILTER</t>
    </r>
    <r>
      <rPr>
        <vertAlign val="superscript"/>
        <sz val="10"/>
        <rFont val="Arial"/>
        <family val="2"/>
      </rPr>
      <t>(1)</t>
    </r>
  </si>
  <si>
    <r>
      <t>MEDIA COEFF.</t>
    </r>
    <r>
      <rPr>
        <vertAlign val="superscript"/>
        <sz val="10"/>
        <rFont val="Arial"/>
        <family val="2"/>
      </rPr>
      <t>(2)</t>
    </r>
  </si>
  <si>
    <r>
      <t>PONDING</t>
    </r>
    <r>
      <rPr>
        <vertAlign val="superscript"/>
        <sz val="10"/>
        <rFont val="Arial"/>
        <family val="2"/>
      </rPr>
      <t>(3)</t>
    </r>
  </si>
  <si>
    <r>
      <t>FILTER</t>
    </r>
    <r>
      <rPr>
        <vertAlign val="superscript"/>
        <sz val="10"/>
        <rFont val="Arial"/>
        <family val="2"/>
      </rPr>
      <t>(4)</t>
    </r>
  </si>
  <si>
    <r>
      <t>MIN. FILTER BED</t>
    </r>
    <r>
      <rPr>
        <vertAlign val="superscript"/>
        <sz val="10"/>
        <rFont val="Arial"/>
        <family val="2"/>
      </rPr>
      <t>(5)</t>
    </r>
  </si>
  <si>
    <r>
      <t>DESIGN FILTER</t>
    </r>
    <r>
      <rPr>
        <vertAlign val="superscript"/>
        <sz val="10"/>
        <rFont val="Arial"/>
        <family val="2"/>
      </rPr>
      <t>(6)</t>
    </r>
  </si>
  <si>
    <r>
      <t>PROP. FILTER</t>
    </r>
    <r>
      <rPr>
        <vertAlign val="superscript"/>
        <sz val="10"/>
        <rFont val="Arial"/>
        <family val="2"/>
      </rPr>
      <t>(7)</t>
    </r>
  </si>
  <si>
    <r>
      <t>PROP. FILTER</t>
    </r>
    <r>
      <rPr>
        <vertAlign val="superscript"/>
        <sz val="10"/>
        <rFont val="Arial"/>
        <family val="2"/>
      </rPr>
      <t>(8)</t>
    </r>
  </si>
  <si>
    <r>
      <t>WQ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(FT.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</si>
  <si>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(FT.)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</si>
  <si>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(FT.)</t>
    </r>
  </si>
  <si>
    <r>
      <t>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 xml:space="preserve"> (FT.)</t>
    </r>
  </si>
  <si>
    <r>
      <t>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(DAYS)</t>
    </r>
  </si>
  <si>
    <r>
      <t>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(FT.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</si>
  <si>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(FT.)</t>
    </r>
  </si>
  <si>
    <r>
      <t>MIN. 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(FT.)</t>
    </r>
  </si>
  <si>
    <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(FT.)</t>
    </r>
  </si>
  <si>
    <r>
      <t>5.  MINIMUM FILTER BED SURFACE AREA IN SQUARE FEET:  A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=[WQ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*d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]</t>
    </r>
    <r>
      <rPr>
        <sz val="10"/>
        <rFont val="Arial"/>
        <family val="0"/>
      </rPr>
      <t>/[k*t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*(h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+d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)]</t>
    </r>
  </si>
  <si>
    <r>
      <t>6.  THE MINIMUM DESIRED FILTER BED WIDTH IS 15' AND OPTIMALLY HALF OF L</t>
    </r>
    <r>
      <rPr>
        <vertAlign val="subscript"/>
        <sz val="10"/>
        <rFont val="Arial"/>
        <family val="2"/>
      </rPr>
      <t>f</t>
    </r>
  </si>
  <si>
    <r>
      <t>7.  THE MINIMUM DESIRED FILTER BED LENGTH IS 40' AND OPTIMALLY TWO TIMES W</t>
    </r>
    <r>
      <rPr>
        <vertAlign val="subscript"/>
        <sz val="10"/>
        <rFont val="Arial"/>
        <family val="2"/>
      </rPr>
      <t>f</t>
    </r>
  </si>
  <si>
    <r>
      <t xml:space="preserve"> CFS        </t>
    </r>
    <r>
      <rPr>
        <u val="single"/>
        <sz val="8"/>
        <rFont val="Arial"/>
        <family val="2"/>
      </rPr>
      <t>&gt;</t>
    </r>
  </si>
  <si>
    <r>
      <t>DESCRIPTION</t>
    </r>
    <r>
      <rPr>
        <sz val="8"/>
        <rFont val="Arial"/>
        <family val="0"/>
      </rPr>
      <t>:  N/A</t>
    </r>
  </si>
  <si>
    <r>
      <t>MIN. REQD. RUNOFF REDUCTION VOLUME</t>
    </r>
    <r>
      <rPr>
        <b/>
        <sz val="10"/>
        <rFont val="Arial"/>
        <family val="2"/>
      </rPr>
      <t>:</t>
    </r>
  </si>
  <si>
    <r>
      <t>PROP. RUNOFF REDUCTION VOLUME</t>
    </r>
    <r>
      <rPr>
        <b/>
        <sz val="10"/>
        <rFont val="Arial"/>
        <family val="2"/>
      </rPr>
      <t>:</t>
    </r>
  </si>
  <si>
    <t>BMP DESCRIPTION</t>
  </si>
  <si>
    <r>
      <t>P x R</t>
    </r>
    <r>
      <rPr>
        <vertAlign val="subscript"/>
        <sz val="8"/>
        <rFont val="Arial"/>
        <family val="0"/>
      </rPr>
      <t>V</t>
    </r>
    <r>
      <rPr>
        <sz val="8"/>
        <rFont val="Arial"/>
        <family val="0"/>
      </rPr>
      <t xml:space="preserve"> x [A</t>
    </r>
    <r>
      <rPr>
        <vertAlign val="subscript"/>
        <sz val="8"/>
        <rFont val="Arial"/>
        <family val="0"/>
      </rPr>
      <t>TR</t>
    </r>
    <r>
      <rPr>
        <sz val="8"/>
        <rFont val="Arial"/>
        <family val="0"/>
      </rPr>
      <t xml:space="preserve"> x (43560/12)]    WHERE:  P = 1.3 INCHES</t>
    </r>
  </si>
  <si>
    <t xml:space="preserve">PROPOSED ZONING:  </t>
  </si>
  <si>
    <r>
      <t>SITE R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COEFF. CALCULATION METHOD:</t>
    </r>
  </si>
  <si>
    <t>(FROM FORM 4A)</t>
  </si>
  <si>
    <t>RUNOFF REDUCTION GOAL:  PERMANENTLY REDUCE 10% OF THE WATER QUALITY VOLUME.</t>
  </si>
  <si>
    <r>
      <t xml:space="preserve">DESCRIPTION:  </t>
    </r>
    <r>
      <rPr>
        <sz val="8"/>
        <rFont val="Arial"/>
        <family val="2"/>
      </rPr>
      <t>N/A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</si>
</sst>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%"/>
    <numFmt numFmtId="168" formatCode="_(\+* #,##0_);_(* \(#,##0\);_(* &quot;-&quot;_);_(@_)"/>
    <numFmt numFmtId="169" formatCode="_(\+* ##0_);_(* \(#,##0\);_(* &quot;-&quot;_);_(@_)"/>
    <numFmt numFmtId="170" formatCode="_(\+* ##0_)"/>
    <numFmt numFmtId="171" formatCode="_(\+\ #_)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0000000"/>
    <numFmt numFmtId="178" formatCode="#,##0.0"/>
    <numFmt numFmtId="179" formatCode="&quot;$&quot;#,##0"/>
    <numFmt numFmtId="180" formatCode="0.0000000000"/>
    <numFmt numFmtId="181" formatCode="0.00000000000"/>
    <numFmt numFmtId="182" formatCode="0.000000000"/>
    <numFmt numFmtId="183" formatCode="0.000000000000000%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000000%"/>
    <numFmt numFmtId="189" formatCode="0.00000000000000000%"/>
    <numFmt numFmtId="190" formatCode="0.0000000000%"/>
    <numFmt numFmtId="191" formatCode="0.000000000%"/>
    <numFmt numFmtId="192" formatCode="0.00000000%"/>
    <numFmt numFmtId="193" formatCode="0.0000000%"/>
    <numFmt numFmtId="194" formatCode="0.000000%"/>
    <numFmt numFmtId="195" formatCode="0.00000%"/>
    <numFmt numFmtId="196" formatCode="0.0000%"/>
    <numFmt numFmtId="197" formatCode="0.000%"/>
  </numFmts>
  <fonts count="3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  <font>
      <b/>
      <u val="single"/>
      <vertAlign val="subscript"/>
      <sz val="10"/>
      <name val="Arial"/>
      <family val="2"/>
    </font>
    <font>
      <b/>
      <sz val="8"/>
      <name val="Arial"/>
      <family val="2"/>
    </font>
    <font>
      <sz val="8"/>
      <color indexed="45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164" fontId="0" fillId="0" borderId="0" xfId="0" applyNumberForma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 wrapText="1" readingOrder="1"/>
    </xf>
    <xf numFmtId="0" fontId="3" fillId="0" borderId="0" xfId="0" applyFont="1" applyAlignment="1">
      <alignment horizontal="left" vertical="top"/>
    </xf>
    <xf numFmtId="0" fontId="1" fillId="0" borderId="11" xfId="0" applyFont="1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1" fontId="0" fillId="0" borderId="0" xfId="59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" fontId="0" fillId="0" borderId="0" xfId="59" applyNumberFormat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2" fontId="0" fillId="0" borderId="0" xfId="0" applyNumberFormat="1" applyBorder="1" applyAlignment="1">
      <alignment horizontal="center" vertical="top" wrapText="1"/>
    </xf>
    <xf numFmtId="2" fontId="0" fillId="0" borderId="11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9" fontId="0" fillId="0" borderId="13" xfId="59" applyFont="1" applyBorder="1" applyAlignment="1">
      <alignment horizontal="center" vertical="center"/>
    </xf>
    <xf numFmtId="9" fontId="0" fillId="0" borderId="14" xfId="59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0" fillId="0" borderId="11" xfId="59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20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20" borderId="22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0" fillId="20" borderId="22" xfId="0" applyFill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4" borderId="11" xfId="0" applyNumberFormat="1" applyFill="1" applyBorder="1" applyAlignment="1">
      <alignment horizontal="center"/>
    </xf>
    <xf numFmtId="0" fontId="32" fillId="0" borderId="0" xfId="0" applyFont="1" applyAlignment="1">
      <alignment/>
    </xf>
    <xf numFmtId="2" fontId="0" fillId="0" borderId="23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2" fontId="0" fillId="3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0" fillId="4" borderId="23" xfId="0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3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1" xfId="59" applyNumberFormat="1" applyFon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0" fillId="4" borderId="11" xfId="0" applyNumberForma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 wrapText="1" readingOrder="1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23" xfId="0" applyFont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/>
    </xf>
    <xf numFmtId="164" fontId="0" fillId="0" borderId="11" xfId="0" applyNumberFormat="1" applyBorder="1" applyAlignment="1">
      <alignment horizontal="center"/>
    </xf>
    <xf numFmtId="176" fontId="0" fillId="4" borderId="11" xfId="0" applyNumberFormat="1" applyFill="1" applyBorder="1" applyAlignment="1">
      <alignment horizontal="center"/>
    </xf>
    <xf numFmtId="176" fontId="0" fillId="0" borderId="11" xfId="0" applyNumberFormat="1" applyBorder="1" applyAlignment="1">
      <alignment horizontal="center" wrapText="1"/>
    </xf>
    <xf numFmtId="17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4" borderId="14" xfId="0" applyFont="1" applyFill="1" applyBorder="1" applyAlignment="1">
      <alignment horizontal="center" vertical="center"/>
    </xf>
    <xf numFmtId="2" fontId="0" fillId="4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64" fontId="0" fillId="7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" fontId="0" fillId="4" borderId="2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3" borderId="23" xfId="0" applyNumberFormat="1" applyFont="1" applyFill="1" applyBorder="1" applyAlignment="1">
      <alignment horizontal="center" vertical="center"/>
    </xf>
    <xf numFmtId="176" fontId="0" fillId="20" borderId="22" xfId="0" applyNumberFormat="1" applyFont="1" applyFill="1" applyBorder="1" applyAlignment="1">
      <alignment horizontal="center" vertical="center"/>
    </xf>
    <xf numFmtId="164" fontId="0" fillId="20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2" fontId="0" fillId="4" borderId="2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20" borderId="2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20" borderId="29" xfId="0" applyFont="1" applyFill="1" applyBorder="1" applyAlignment="1">
      <alignment vertical="center"/>
    </xf>
    <xf numFmtId="2" fontId="0" fillId="0" borderId="28" xfId="0" applyNumberFormat="1" applyFont="1" applyBorder="1" applyAlignment="1">
      <alignment horizontal="center" vertical="center"/>
    </xf>
    <xf numFmtId="2" fontId="0" fillId="20" borderId="29" xfId="0" applyNumberFormat="1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2" fontId="0" fillId="4" borderId="33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20" borderId="22" xfId="0" applyFont="1" applyFill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3" fontId="0" fillId="4" borderId="23" xfId="0" applyNumberFormat="1" applyFont="1" applyFill="1" applyBorder="1" applyAlignment="1">
      <alignment horizontal="center" vertical="center"/>
    </xf>
    <xf numFmtId="2" fontId="0" fillId="7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9" fontId="0" fillId="0" borderId="15" xfId="59" applyFont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2" fontId="0" fillId="4" borderId="15" xfId="0" applyNumberFormat="1" applyFont="1" applyFill="1" applyBorder="1" applyAlignment="1">
      <alignment horizontal="center" vertical="center"/>
    </xf>
    <xf numFmtId="9" fontId="0" fillId="0" borderId="18" xfId="59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9" fontId="0" fillId="0" borderId="23" xfId="59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64" fontId="0" fillId="3" borderId="11" xfId="59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3" fillId="0" borderId="0" xfId="0" applyFon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178" fontId="0" fillId="3" borderId="11" xfId="0" applyNumberFormat="1" applyFill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49" fontId="0" fillId="4" borderId="11" xfId="0" applyNumberFormat="1" applyFont="1" applyFill="1" applyBorder="1" applyAlignment="1">
      <alignment vertical="top" wrapText="1"/>
    </xf>
    <xf numFmtId="49" fontId="0" fillId="4" borderId="11" xfId="0" applyNumberFormat="1" applyFont="1" applyFill="1" applyBorder="1" applyAlignment="1">
      <alignment horizontal="left" vertical="top" wrapText="1" readingOrder="1"/>
    </xf>
    <xf numFmtId="0" fontId="0" fillId="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tabSelected="1" workbookViewId="0" topLeftCell="A1">
      <selection activeCell="A7" sqref="A7"/>
    </sheetView>
  </sheetViews>
  <sheetFormatPr defaultColWidth="9.140625" defaultRowHeight="12.75"/>
  <sheetData>
    <row r="1" spans="1:2" ht="12.75">
      <c r="A1" s="131" t="s">
        <v>110</v>
      </c>
      <c r="B1" t="s">
        <v>111</v>
      </c>
    </row>
    <row r="2" ht="12.75">
      <c r="A2" s="56"/>
    </row>
    <row r="3" spans="1:2" ht="12.75">
      <c r="A3" s="132" t="s">
        <v>112</v>
      </c>
      <c r="B3" t="s">
        <v>113</v>
      </c>
    </row>
    <row r="5" spans="1:2" ht="12.75">
      <c r="A5" s="133" t="s">
        <v>114</v>
      </c>
      <c r="B5" t="s">
        <v>115</v>
      </c>
    </row>
  </sheetData>
  <printOptions horizontalCentered="1"/>
  <pageMargins left="0.5" right="0.5" top="1" bottom="0.5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B2" sqref="B2:I2"/>
    </sheetView>
  </sheetViews>
  <sheetFormatPr defaultColWidth="9.140625" defaultRowHeight="12.75"/>
  <cols>
    <col min="1" max="1" width="24.57421875" style="0" customWidth="1"/>
    <col min="2" max="2" width="18.28125" style="0" customWidth="1"/>
    <col min="3" max="9" width="9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3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4</v>
      </c>
      <c r="B4" s="286"/>
      <c r="C4" s="286"/>
      <c r="D4" s="286"/>
      <c r="E4" s="286"/>
      <c r="F4" s="286"/>
      <c r="G4" s="286"/>
      <c r="H4" s="286"/>
      <c r="I4" s="286"/>
    </row>
    <row r="5" spans="1:9" ht="12.75">
      <c r="A5" s="2"/>
      <c r="B5" s="8"/>
      <c r="C5" s="8"/>
      <c r="D5" s="8"/>
      <c r="E5" s="8"/>
      <c r="F5" s="8"/>
      <c r="G5" s="8"/>
      <c r="H5" s="8"/>
      <c r="I5" s="8"/>
    </row>
    <row r="6" spans="1:3" ht="12.75">
      <c r="A6" s="1"/>
      <c r="B6" s="1"/>
      <c r="C6" s="1"/>
    </row>
    <row r="7" spans="1:9" ht="12.75">
      <c r="A7" s="2" t="s">
        <v>5</v>
      </c>
      <c r="B7" s="287"/>
      <c r="C7" s="287"/>
      <c r="F7" s="272" t="s">
        <v>224</v>
      </c>
      <c r="G7" s="271"/>
      <c r="H7" s="271"/>
      <c r="I7" s="271"/>
    </row>
    <row r="8" spans="1:3" ht="12.75">
      <c r="A8" s="1"/>
      <c r="B8" s="1"/>
      <c r="C8" s="1"/>
    </row>
    <row r="9" spans="1:2" ht="12.75">
      <c r="A9" s="2" t="s">
        <v>0</v>
      </c>
      <c r="B9" s="1"/>
    </row>
    <row r="10" spans="1:2" ht="12.75">
      <c r="A10" s="1"/>
      <c r="B10" s="1"/>
    </row>
    <row r="11" spans="1:2" ht="12.75">
      <c r="A11" s="2" t="s">
        <v>1</v>
      </c>
      <c r="B11" s="1"/>
    </row>
    <row r="12" spans="1:2" ht="12.75">
      <c r="A12" s="1"/>
      <c r="B12" s="1"/>
    </row>
    <row r="13" spans="1:2" ht="12.75">
      <c r="A13" s="2" t="s">
        <v>2</v>
      </c>
      <c r="B13" s="1"/>
    </row>
    <row r="14" spans="1:2" ht="12.75">
      <c r="A14" s="1"/>
      <c r="B14" s="1"/>
    </row>
    <row r="15" spans="1:2" ht="12.75">
      <c r="A15" s="2" t="s">
        <v>6</v>
      </c>
      <c r="B15" s="1"/>
    </row>
    <row r="16" spans="1:2" ht="12.75">
      <c r="A16" s="1"/>
      <c r="B16" s="1"/>
    </row>
    <row r="17" spans="1:2" ht="12.75">
      <c r="A17" s="2" t="s">
        <v>7</v>
      </c>
      <c r="B17" s="1"/>
    </row>
    <row r="18" spans="1:2" ht="12.75">
      <c r="A18" s="2"/>
      <c r="B18" s="1"/>
    </row>
    <row r="19" spans="1:4" ht="14.25" customHeight="1">
      <c r="A19" s="2" t="s">
        <v>9</v>
      </c>
      <c r="B19" s="3"/>
      <c r="C19" s="98"/>
      <c r="D19" s="4" t="s">
        <v>8</v>
      </c>
    </row>
    <row r="20" spans="1:3" ht="12.75">
      <c r="A20" s="1"/>
      <c r="B20" s="1"/>
      <c r="C20" s="1"/>
    </row>
    <row r="21" spans="1:4" ht="14.25" customHeight="1">
      <c r="A21" s="2" t="s">
        <v>10</v>
      </c>
      <c r="B21" s="3"/>
      <c r="C21" s="98"/>
      <c r="D21" s="4" t="s">
        <v>8</v>
      </c>
    </row>
    <row r="22" spans="1:4" ht="12.75" customHeight="1">
      <c r="A22" s="2"/>
      <c r="B22" s="3"/>
      <c r="C22" s="6"/>
      <c r="D22" s="4"/>
    </row>
    <row r="23" spans="1:4" ht="14.25" customHeight="1">
      <c r="A23" s="2" t="s">
        <v>80</v>
      </c>
      <c r="B23" s="3"/>
      <c r="C23" s="98"/>
      <c r="D23" s="4" t="s">
        <v>8</v>
      </c>
    </row>
    <row r="24" spans="1:4" ht="12.75" customHeight="1">
      <c r="A24" s="2"/>
      <c r="B24" s="3"/>
      <c r="C24" s="6"/>
      <c r="D24" s="4"/>
    </row>
    <row r="25" spans="1:4" ht="14.25" customHeight="1">
      <c r="A25" s="2" t="s">
        <v>81</v>
      </c>
      <c r="B25" s="3"/>
      <c r="C25" s="98"/>
      <c r="D25" s="4" t="s">
        <v>8</v>
      </c>
    </row>
    <row r="26" spans="1:4" ht="12.75" customHeight="1">
      <c r="A26" s="2"/>
      <c r="B26" s="3"/>
      <c r="C26" s="6"/>
      <c r="D26" s="4"/>
    </row>
    <row r="27" spans="1:6" ht="14.25" customHeight="1">
      <c r="A27" s="2" t="s">
        <v>82</v>
      </c>
      <c r="B27" s="3"/>
      <c r="C27" s="98"/>
      <c r="D27" s="4" t="s">
        <v>8</v>
      </c>
      <c r="E27" s="134" t="e">
        <f>(C27/C19)*100</f>
        <v>#DIV/0!</v>
      </c>
      <c r="F27" s="4" t="s">
        <v>83</v>
      </c>
    </row>
    <row r="28" spans="1:4" ht="12.75" customHeight="1">
      <c r="A28" s="2"/>
      <c r="B28" s="3"/>
      <c r="C28" s="6"/>
      <c r="D28" s="4"/>
    </row>
    <row r="29" spans="1:6" ht="40.5" customHeight="1">
      <c r="A29" s="288" t="s">
        <v>84</v>
      </c>
      <c r="B29" s="288"/>
      <c r="C29" s="98"/>
      <c r="D29" s="4" t="s">
        <v>8</v>
      </c>
      <c r="E29" s="134" t="e">
        <f>(C29/C27)*100</f>
        <v>#DIV/0!</v>
      </c>
      <c r="F29" s="4" t="s">
        <v>85</v>
      </c>
    </row>
    <row r="30" spans="1:6" ht="12.75" customHeight="1">
      <c r="A30" s="2"/>
      <c r="B30" s="3"/>
      <c r="C30" s="6"/>
      <c r="D30" s="4"/>
      <c r="E30" s="6"/>
      <c r="F30" s="4"/>
    </row>
    <row r="31" spans="1:6" ht="28.5" customHeight="1">
      <c r="A31" s="288" t="s">
        <v>86</v>
      </c>
      <c r="B31" s="288"/>
      <c r="C31" s="46">
        <f>C19-C23-C25-C29</f>
        <v>0</v>
      </c>
      <c r="D31" s="4" t="s">
        <v>87</v>
      </c>
      <c r="E31" s="6"/>
      <c r="F31" s="4"/>
    </row>
    <row r="32" spans="1:6" ht="12.75" customHeight="1">
      <c r="A32" s="2"/>
      <c r="B32" s="3"/>
      <c r="D32" s="4"/>
      <c r="F32" s="4"/>
    </row>
    <row r="33" spans="1:8" ht="14.25" customHeight="1">
      <c r="A33" s="2" t="s">
        <v>225</v>
      </c>
      <c r="B33" s="3"/>
      <c r="D33" s="4"/>
      <c r="F33" s="119" t="s">
        <v>98</v>
      </c>
      <c r="G33" s="135"/>
      <c r="H33" s="99" t="s">
        <v>88</v>
      </c>
    </row>
    <row r="34" spans="1:10" ht="12.75" customHeight="1">
      <c r="A34" s="2"/>
      <c r="B34" s="3"/>
      <c r="D34" s="4"/>
      <c r="E34" s="6"/>
      <c r="F34" s="4"/>
      <c r="H34" s="4"/>
      <c r="I34" s="6"/>
      <c r="J34" s="4"/>
    </row>
    <row r="35" spans="1:9" ht="25.5" customHeight="1">
      <c r="A35" s="288" t="s">
        <v>15</v>
      </c>
      <c r="B35" s="288"/>
      <c r="C35" s="118">
        <f>ROUND((1.3*G33*((C31*(43560/12)))),0)</f>
        <v>0</v>
      </c>
      <c r="D35" s="4" t="s">
        <v>14</v>
      </c>
      <c r="E35" s="4" t="s">
        <v>223</v>
      </c>
      <c r="F35" s="4"/>
      <c r="H35" s="4"/>
      <c r="I35" s="6"/>
    </row>
    <row r="36" spans="1:9" ht="12.75" customHeight="1">
      <c r="A36" s="5"/>
      <c r="B36" s="5"/>
      <c r="D36" s="4"/>
      <c r="E36" s="6"/>
      <c r="F36" s="4"/>
      <c r="H36" s="4"/>
      <c r="I36" s="6"/>
    </row>
    <row r="37" spans="1:2" ht="12.75" customHeight="1">
      <c r="A37" s="288" t="s">
        <v>11</v>
      </c>
      <c r="B37" s="288"/>
    </row>
    <row r="38" spans="1:9" ht="12.75" customHeight="1">
      <c r="A38" s="5"/>
      <c r="B38" s="5"/>
      <c r="D38" s="4"/>
      <c r="E38" s="6"/>
      <c r="F38" s="4"/>
      <c r="H38" s="4"/>
      <c r="I38" s="6"/>
    </row>
    <row r="39" spans="1:9" ht="14.25" customHeight="1">
      <c r="A39" s="288" t="s">
        <v>13</v>
      </c>
      <c r="B39" s="288"/>
      <c r="C39" s="117" t="e">
        <f>'4A-RUNOFF REDUCTION WORKSHEET'!D15</f>
        <v>#DIV/0!</v>
      </c>
      <c r="D39" s="4" t="s">
        <v>14</v>
      </c>
      <c r="E39" s="274" t="e">
        <f>'4A-RUNOFF REDUCTION WORKSHEET'!F15</f>
        <v>#DIV/0!</v>
      </c>
      <c r="F39" s="4" t="s">
        <v>89</v>
      </c>
      <c r="H39" s="101" t="s">
        <v>226</v>
      </c>
      <c r="I39" s="4"/>
    </row>
    <row r="40" spans="1:9" ht="12.75" customHeight="1">
      <c r="A40" s="5"/>
      <c r="B40" s="5"/>
      <c r="D40" s="4"/>
      <c r="E40" s="6"/>
      <c r="F40" s="4"/>
      <c r="H40" s="4"/>
      <c r="I40" s="6"/>
    </row>
    <row r="41" spans="1:8" ht="25.5" customHeight="1">
      <c r="A41" s="288" t="s">
        <v>99</v>
      </c>
      <c r="B41" s="288"/>
      <c r="C41" s="118" t="e">
        <f>C35-C39</f>
        <v>#DIV/0!</v>
      </c>
      <c r="D41" s="4" t="s">
        <v>79</v>
      </c>
      <c r="E41" s="121" t="s">
        <v>12</v>
      </c>
      <c r="F41" s="117">
        <f>'2-WQ BMP SUMMARY'!I26</f>
        <v>0</v>
      </c>
      <c r="G41" s="4" t="s">
        <v>100</v>
      </c>
      <c r="H41" s="4"/>
    </row>
    <row r="42" spans="1:8" ht="12.75">
      <c r="A42" s="2"/>
      <c r="B42" s="1"/>
      <c r="C42" s="6"/>
      <c r="D42" s="4"/>
      <c r="E42" s="4"/>
      <c r="F42" s="6"/>
      <c r="G42" s="4"/>
      <c r="H42" s="4"/>
    </row>
    <row r="43" spans="1:2" ht="12.75">
      <c r="A43" s="288" t="s">
        <v>90</v>
      </c>
      <c r="B43" s="288"/>
    </row>
    <row r="44" spans="1:8" ht="12.75">
      <c r="A44" s="2"/>
      <c r="B44" s="1"/>
      <c r="C44" s="6"/>
      <c r="D44" s="4"/>
      <c r="E44" s="7"/>
      <c r="F44" s="6"/>
      <c r="G44" s="4"/>
      <c r="H44" s="4"/>
    </row>
    <row r="45" spans="1:9" ht="12.75">
      <c r="A45" s="9" t="s">
        <v>91</v>
      </c>
      <c r="B45" s="9"/>
      <c r="D45" s="119" t="s">
        <v>92</v>
      </c>
      <c r="E45" s="120"/>
      <c r="F45" s="122" t="s">
        <v>218</v>
      </c>
      <c r="G45" s="119" t="s">
        <v>93</v>
      </c>
      <c r="H45" s="120"/>
      <c r="I45" s="122" t="s">
        <v>94</v>
      </c>
    </row>
    <row r="46" spans="1:8" ht="12.75">
      <c r="A46" s="2"/>
      <c r="B46" s="1"/>
      <c r="C46" s="6"/>
      <c r="D46" s="4"/>
      <c r="E46" s="7"/>
      <c r="F46" s="6"/>
      <c r="G46" s="4"/>
      <c r="H46" s="4"/>
    </row>
    <row r="47" spans="1:9" ht="12.75">
      <c r="A47" s="288" t="s">
        <v>95</v>
      </c>
      <c r="B47" s="288"/>
      <c r="D47" s="119" t="s">
        <v>96</v>
      </c>
      <c r="E47" s="120"/>
      <c r="F47" s="122" t="s">
        <v>218</v>
      </c>
      <c r="G47" s="119" t="s">
        <v>97</v>
      </c>
      <c r="H47" s="120"/>
      <c r="I47" s="122" t="s">
        <v>94</v>
      </c>
    </row>
  </sheetData>
  <mergeCells count="11">
    <mergeCell ref="A43:B43"/>
    <mergeCell ref="B2:I2"/>
    <mergeCell ref="B4:I4"/>
    <mergeCell ref="B7:C7"/>
    <mergeCell ref="A47:B47"/>
    <mergeCell ref="A29:B29"/>
    <mergeCell ref="A41:B41"/>
    <mergeCell ref="A39:B39"/>
    <mergeCell ref="A35:B35"/>
    <mergeCell ref="A31:B31"/>
    <mergeCell ref="A37:B37"/>
  </mergeCells>
  <printOptions horizontalCentered="1"/>
  <pageMargins left="0.5" right="0.5" top="1.25" bottom="0.5" header="0.5" footer="0.25"/>
  <pageSetup blackAndWhite="1" fitToHeight="1" fitToWidth="1" horizontalDpi="600" verticalDpi="600" orientation="portrait" scale="90" r:id="rId3"/>
  <headerFooter alignWithMargins="0">
    <oddHeader>&amp;C&amp;"Arial,Bold"&amp;18FORM 1A
&amp;16STORMWATER MANAGEMENT SUMMARY - NEW DEVELOPMENT&amp;18
&amp;10(MANDATORY SUBMITTAL ITEM FOR NEW DEVELOPMET)</oddHeader>
    <oddFooter xml:space="preserve">&amp;L&amp;8&amp;G STORMWATER PROGRAM - TOOLS (03/15/2010&amp;RREVISED:  03/15/2010 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1" sqref="A11:F11"/>
    </sheetView>
  </sheetViews>
  <sheetFormatPr defaultColWidth="9.140625" defaultRowHeight="12.75"/>
  <cols>
    <col min="1" max="1" width="24.57421875" style="0" customWidth="1"/>
    <col min="2" max="5" width="9.28125" style="0" customWidth="1"/>
    <col min="6" max="6" width="4.7109375" style="0" customWidth="1"/>
    <col min="7" max="7" width="9.28125" style="0" customWidth="1"/>
    <col min="8" max="10" width="10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</v>
      </c>
      <c r="B2" s="292">
        <f>'1A-SITE SUMMARY'!B2:I2</f>
        <v>0</v>
      </c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1"/>
      <c r="B3" s="103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4</v>
      </c>
      <c r="B4" s="292">
        <f>'1A-SITE SUMMARY'!B4:I4</f>
        <v>0</v>
      </c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"/>
      <c r="B5" s="2"/>
      <c r="C5" s="2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123"/>
      <c r="E6" s="123"/>
      <c r="F6" s="123"/>
      <c r="G6" s="123"/>
      <c r="H6" s="123"/>
      <c r="I6" s="123"/>
      <c r="J6" s="123"/>
    </row>
    <row r="7" spans="1:10" ht="12.75">
      <c r="A7" s="1"/>
      <c r="B7" s="1"/>
      <c r="C7" s="1"/>
      <c r="D7" s="1"/>
      <c r="E7" s="1"/>
      <c r="F7" s="1"/>
      <c r="G7" s="293" t="s">
        <v>103</v>
      </c>
      <c r="H7" s="294"/>
      <c r="I7" s="294"/>
      <c r="J7" s="295"/>
    </row>
    <row r="8" spans="1:10" ht="12.75">
      <c r="A8" s="296" t="s">
        <v>222</v>
      </c>
      <c r="B8" s="297"/>
      <c r="C8" s="297"/>
      <c r="D8" s="297"/>
      <c r="E8" s="297"/>
      <c r="F8" s="298"/>
      <c r="G8" s="78" t="s">
        <v>72</v>
      </c>
      <c r="H8" s="52" t="s">
        <v>74</v>
      </c>
      <c r="I8" s="16" t="s">
        <v>77</v>
      </c>
      <c r="J8" s="16" t="s">
        <v>107</v>
      </c>
    </row>
    <row r="9" spans="1:10" ht="12.75">
      <c r="A9" s="105"/>
      <c r="B9" s="72"/>
      <c r="C9" s="73"/>
      <c r="D9" s="67"/>
      <c r="E9" s="67"/>
      <c r="F9" s="107"/>
      <c r="G9" s="104" t="s">
        <v>73</v>
      </c>
      <c r="H9" s="77" t="s">
        <v>76</v>
      </c>
      <c r="I9" s="35" t="s">
        <v>105</v>
      </c>
      <c r="J9" s="35" t="s">
        <v>31</v>
      </c>
    </row>
    <row r="10" spans="1:10" ht="12.75">
      <c r="A10" s="106"/>
      <c r="B10" s="74"/>
      <c r="C10" s="75"/>
      <c r="D10" s="76"/>
      <c r="E10" s="76"/>
      <c r="F10" s="108"/>
      <c r="G10" s="19"/>
      <c r="H10" s="51" t="s">
        <v>75</v>
      </c>
      <c r="I10" s="17" t="s">
        <v>106</v>
      </c>
      <c r="J10" s="17" t="s">
        <v>78</v>
      </c>
    </row>
    <row r="11" spans="1:10" ht="19.5" customHeight="1">
      <c r="A11" s="289"/>
      <c r="B11" s="290"/>
      <c r="C11" s="290"/>
      <c r="D11" s="290"/>
      <c r="E11" s="290"/>
      <c r="F11" s="291"/>
      <c r="G11" s="109"/>
      <c r="H11" s="110"/>
      <c r="I11" s="124"/>
      <c r="J11" s="111"/>
    </row>
    <row r="12" spans="1:10" ht="19.5" customHeight="1">
      <c r="A12" s="289"/>
      <c r="B12" s="290"/>
      <c r="C12" s="290"/>
      <c r="D12" s="290"/>
      <c r="E12" s="290"/>
      <c r="F12" s="291"/>
      <c r="G12" s="109"/>
      <c r="H12" s="110"/>
      <c r="I12" s="124"/>
      <c r="J12" s="111"/>
    </row>
    <row r="13" spans="1:10" ht="19.5" customHeight="1">
      <c r="A13" s="289"/>
      <c r="B13" s="290"/>
      <c r="C13" s="290"/>
      <c r="D13" s="290"/>
      <c r="E13" s="290"/>
      <c r="F13" s="291"/>
      <c r="G13" s="109"/>
      <c r="H13" s="110"/>
      <c r="I13" s="124"/>
      <c r="J13" s="111"/>
    </row>
    <row r="14" spans="1:10" ht="19.5" customHeight="1">
      <c r="A14" s="289"/>
      <c r="B14" s="290"/>
      <c r="C14" s="290"/>
      <c r="D14" s="290"/>
      <c r="E14" s="290"/>
      <c r="F14" s="291"/>
      <c r="G14" s="109"/>
      <c r="H14" s="110"/>
      <c r="I14" s="124"/>
      <c r="J14" s="111"/>
    </row>
    <row r="15" spans="1:10" ht="19.5" customHeight="1">
      <c r="A15" s="289"/>
      <c r="B15" s="290"/>
      <c r="C15" s="290"/>
      <c r="D15" s="290"/>
      <c r="E15" s="290"/>
      <c r="F15" s="291"/>
      <c r="G15" s="109"/>
      <c r="H15" s="110"/>
      <c r="I15" s="124"/>
      <c r="J15" s="111"/>
    </row>
    <row r="16" spans="1:10" ht="19.5" customHeight="1">
      <c r="A16" s="289"/>
      <c r="B16" s="290"/>
      <c r="C16" s="290"/>
      <c r="D16" s="290"/>
      <c r="E16" s="290"/>
      <c r="F16" s="291"/>
      <c r="G16" s="109"/>
      <c r="H16" s="110"/>
      <c r="I16" s="124"/>
      <c r="J16" s="111"/>
    </row>
    <row r="17" spans="1:10" ht="19.5" customHeight="1">
      <c r="A17" s="289"/>
      <c r="B17" s="290"/>
      <c r="C17" s="290"/>
      <c r="D17" s="290"/>
      <c r="E17" s="290"/>
      <c r="F17" s="291"/>
      <c r="G17" s="109"/>
      <c r="H17" s="110"/>
      <c r="I17" s="124"/>
      <c r="J17" s="111"/>
    </row>
    <row r="18" spans="1:10" ht="19.5" customHeight="1">
      <c r="A18" s="289"/>
      <c r="B18" s="290"/>
      <c r="C18" s="290"/>
      <c r="D18" s="290"/>
      <c r="E18" s="290"/>
      <c r="F18" s="291"/>
      <c r="G18" s="109"/>
      <c r="H18" s="110"/>
      <c r="I18" s="124"/>
      <c r="J18" s="111"/>
    </row>
    <row r="19" spans="1:10" ht="19.5" customHeight="1">
      <c r="A19" s="289"/>
      <c r="B19" s="290"/>
      <c r="C19" s="290"/>
      <c r="D19" s="290"/>
      <c r="E19" s="290"/>
      <c r="F19" s="291"/>
      <c r="G19" s="109"/>
      <c r="H19" s="110"/>
      <c r="I19" s="124"/>
      <c r="J19" s="111"/>
    </row>
    <row r="20" spans="1:10" ht="19.5" customHeight="1">
      <c r="A20" s="289"/>
      <c r="B20" s="290"/>
      <c r="C20" s="290"/>
      <c r="D20" s="290"/>
      <c r="E20" s="290"/>
      <c r="F20" s="291"/>
      <c r="G20" s="109"/>
      <c r="H20" s="110"/>
      <c r="I20" s="124"/>
      <c r="J20" s="111"/>
    </row>
    <row r="21" spans="1:10" ht="19.5" customHeight="1">
      <c r="A21" s="289"/>
      <c r="B21" s="290"/>
      <c r="C21" s="290"/>
      <c r="D21" s="290"/>
      <c r="E21" s="290"/>
      <c r="F21" s="291"/>
      <c r="G21" s="109"/>
      <c r="H21" s="110"/>
      <c r="I21" s="124"/>
      <c r="J21" s="111"/>
    </row>
    <row r="22" spans="1:10" ht="19.5" customHeight="1">
      <c r="A22" s="289"/>
      <c r="B22" s="290"/>
      <c r="C22" s="290"/>
      <c r="D22" s="290"/>
      <c r="E22" s="290"/>
      <c r="F22" s="291"/>
      <c r="G22" s="109"/>
      <c r="H22" s="110"/>
      <c r="I22" s="124"/>
      <c r="J22" s="111"/>
    </row>
    <row r="23" spans="1:10" ht="19.5" customHeight="1">
      <c r="A23" s="289"/>
      <c r="B23" s="290"/>
      <c r="C23" s="290"/>
      <c r="D23" s="290"/>
      <c r="E23" s="290"/>
      <c r="F23" s="291"/>
      <c r="G23" s="109"/>
      <c r="H23" s="110"/>
      <c r="I23" s="124"/>
      <c r="J23" s="111"/>
    </row>
    <row r="24" spans="1:10" ht="19.5" customHeight="1">
      <c r="A24" s="289"/>
      <c r="B24" s="290"/>
      <c r="C24" s="290"/>
      <c r="D24" s="290"/>
      <c r="E24" s="290"/>
      <c r="F24" s="291"/>
      <c r="G24" s="109"/>
      <c r="H24" s="110"/>
      <c r="I24" s="124"/>
      <c r="J24" s="111"/>
    </row>
    <row r="25" spans="1:10" ht="19.5" customHeight="1">
      <c r="A25" s="289"/>
      <c r="B25" s="290"/>
      <c r="C25" s="290"/>
      <c r="D25" s="290"/>
      <c r="E25" s="290"/>
      <c r="F25" s="291"/>
      <c r="G25" s="109"/>
      <c r="H25" s="110"/>
      <c r="I25" s="124"/>
      <c r="J25" s="111"/>
    </row>
    <row r="26" spans="1:10" ht="19.5" customHeight="1">
      <c r="A26" s="79"/>
      <c r="B26" s="80"/>
      <c r="C26" s="80"/>
      <c r="D26" s="80"/>
      <c r="E26" s="80"/>
      <c r="F26" s="80"/>
      <c r="G26" s="130" t="s">
        <v>54</v>
      </c>
      <c r="H26" s="100">
        <f>SUM(H11:H25)</f>
        <v>0</v>
      </c>
      <c r="I26" s="112">
        <f>SUM(I11:I25)</f>
        <v>0</v>
      </c>
      <c r="J26" s="81"/>
    </row>
    <row r="27" spans="1:10" ht="12.75">
      <c r="A27" s="71"/>
      <c r="B27" s="71"/>
      <c r="C27" s="68"/>
      <c r="D27" s="69"/>
      <c r="E27" s="69"/>
      <c r="F27" s="69"/>
      <c r="G27" s="70"/>
      <c r="H27" s="70"/>
      <c r="I27" s="70"/>
      <c r="J27" s="70"/>
    </row>
    <row r="28" spans="1:10" s="128" customFormat="1" ht="12.75">
      <c r="A28" s="129" t="s">
        <v>108</v>
      </c>
      <c r="B28" s="125"/>
      <c r="C28" s="126"/>
      <c r="D28" s="127"/>
      <c r="E28" s="127"/>
      <c r="F28" s="127"/>
      <c r="G28" s="125"/>
      <c r="H28" s="125"/>
      <c r="I28" s="125"/>
      <c r="J28" s="125"/>
    </row>
    <row r="29" spans="1:10" s="128" customFormat="1" ht="12.75">
      <c r="A29" s="125"/>
      <c r="B29" s="125"/>
      <c r="C29" s="126"/>
      <c r="D29" s="127"/>
      <c r="E29" s="127"/>
      <c r="F29" s="127"/>
      <c r="G29" s="125"/>
      <c r="H29" s="125"/>
      <c r="I29" s="125"/>
      <c r="J29" s="125"/>
    </row>
    <row r="30" spans="1:10" s="128" customFormat="1" ht="12.75">
      <c r="A30" s="125" t="s">
        <v>109</v>
      </c>
      <c r="B30" s="125"/>
      <c r="C30" s="126"/>
      <c r="D30" s="125"/>
      <c r="E30" s="125"/>
      <c r="F30" s="125"/>
      <c r="G30" s="125"/>
      <c r="H30" s="125"/>
      <c r="I30" s="125"/>
      <c r="J30" s="125"/>
    </row>
    <row r="31" spans="1:10" s="128" customFormat="1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s="128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ht="12.75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12.75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2.7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2.75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2.75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12.75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12.7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2.75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12.7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12.75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12.75">
      <c r="A43" s="70"/>
      <c r="B43" s="70"/>
      <c r="C43" s="70"/>
      <c r="D43" s="70"/>
      <c r="E43" s="70"/>
      <c r="F43" s="70"/>
      <c r="G43" s="70"/>
      <c r="H43" s="70"/>
      <c r="I43" s="70"/>
      <c r="J43" s="70"/>
    </row>
  </sheetData>
  <mergeCells count="19">
    <mergeCell ref="B2:J2"/>
    <mergeCell ref="A16:F16"/>
    <mergeCell ref="A17:F17"/>
    <mergeCell ref="A8:F8"/>
    <mergeCell ref="A11:F11"/>
    <mergeCell ref="A12:F12"/>
    <mergeCell ref="A13:F13"/>
    <mergeCell ref="A14:F14"/>
    <mergeCell ref="A15:F15"/>
    <mergeCell ref="A18:F18"/>
    <mergeCell ref="A19:F19"/>
    <mergeCell ref="A20:F20"/>
    <mergeCell ref="B4:J4"/>
    <mergeCell ref="G7:J7"/>
    <mergeCell ref="A24:F24"/>
    <mergeCell ref="A25:F25"/>
    <mergeCell ref="A21:F21"/>
    <mergeCell ref="A22:F22"/>
    <mergeCell ref="A23:F23"/>
  </mergeCells>
  <printOptions horizontalCentered="1"/>
  <pageMargins left="0.5" right="0.5" top="1.25" bottom="0.5" header="0.5" footer="0.25"/>
  <pageSetup blackAndWhite="1" fitToHeight="1" fitToWidth="1" horizontalDpi="600" verticalDpi="600" orientation="portrait" scale="90" r:id="rId2"/>
  <headerFooter alignWithMargins="0">
    <oddHeader>&amp;C&amp;"Arial,Bold"&amp;18FORM 2
&amp;16WATER QUALITY BMP SUMMARY&amp;18
&amp;10(MANDATORY SUBMITTAL ITEM FOR NEW DEVELOPMENT AND REDEVELOPMENT IF REQUIRED)</oddHeader>
    <oddFooter>&amp;L&amp;8&amp;G STORMWATER PROGRAM - TOOLS (03/15/2010)&amp;RREVISED:  03/15/2010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E22" sqref="E22"/>
    </sheetView>
  </sheetViews>
  <sheetFormatPr defaultColWidth="9.140625" defaultRowHeight="12.75"/>
  <cols>
    <col min="1" max="1" width="24.57421875" style="0" customWidth="1"/>
    <col min="2" max="10" width="9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</v>
      </c>
      <c r="B2" s="292">
        <f>'1A-SITE SUMMARY'!B2:I2</f>
        <v>0</v>
      </c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4</v>
      </c>
      <c r="B4" s="292">
        <f>'1A-SITE SUMMARY'!B4:I4</f>
        <v>0</v>
      </c>
      <c r="C4" s="299"/>
      <c r="D4" s="299"/>
      <c r="E4" s="299"/>
      <c r="F4" s="299"/>
      <c r="G4" s="299"/>
      <c r="H4" s="299"/>
      <c r="I4" s="299"/>
      <c r="J4" s="299"/>
    </row>
    <row r="5" spans="1:10" ht="12.75">
      <c r="A5" s="2"/>
      <c r="B5" s="2"/>
      <c r="C5" s="8"/>
      <c r="D5" s="8"/>
      <c r="E5" s="8"/>
      <c r="F5" s="8"/>
      <c r="G5" s="8"/>
      <c r="H5" s="8"/>
      <c r="I5" s="8"/>
      <c r="J5" s="8"/>
    </row>
    <row r="6" spans="1:4" ht="12.75">
      <c r="A6" s="1"/>
      <c r="B6" s="1"/>
      <c r="C6" s="1"/>
      <c r="D6" s="1"/>
    </row>
    <row r="7" spans="1:4" ht="14.25">
      <c r="A7" s="11" t="s">
        <v>104</v>
      </c>
      <c r="B7" s="2"/>
      <c r="C7" s="12"/>
      <c r="D7" s="12"/>
    </row>
    <row r="8" spans="1:4" ht="12.75">
      <c r="A8" s="11"/>
      <c r="B8" s="2"/>
      <c r="C8" s="12"/>
      <c r="D8" s="12"/>
    </row>
    <row r="9" spans="1:4" ht="12.75">
      <c r="A9" s="2"/>
      <c r="B9" s="2"/>
      <c r="C9" s="4"/>
      <c r="D9" s="12"/>
    </row>
    <row r="10" ht="12.75">
      <c r="A10" s="2" t="s">
        <v>44</v>
      </c>
    </row>
    <row r="11" spans="1:8" ht="12.75">
      <c r="A11" s="2"/>
      <c r="B11" s="2"/>
      <c r="H11" s="44"/>
    </row>
    <row r="12" spans="1:2" ht="15.75">
      <c r="A12" s="58" t="s">
        <v>69</v>
      </c>
      <c r="B12" s="59" t="s">
        <v>101</v>
      </c>
    </row>
    <row r="13" spans="1:3" ht="12.75">
      <c r="A13" s="60" t="s">
        <v>46</v>
      </c>
      <c r="B13" s="270" t="e">
        <f>'1A-SITE SUMMARY'!E27</f>
        <v>#DIV/0!</v>
      </c>
      <c r="C13" t="s">
        <v>47</v>
      </c>
    </row>
    <row r="14" spans="1:2" ht="12.75">
      <c r="A14" s="61"/>
      <c r="B14" s="12"/>
    </row>
    <row r="15" spans="1:2" ht="15.75">
      <c r="A15" s="62" t="s">
        <v>70</v>
      </c>
      <c r="B15" s="136" t="e">
        <f>0.05+(0.009*B13)</f>
        <v>#DIV/0!</v>
      </c>
    </row>
    <row r="16" spans="1:4" ht="12.75">
      <c r="A16" s="2"/>
      <c r="C16" s="44"/>
      <c r="D16" s="45"/>
    </row>
    <row r="17" spans="1:4" ht="12.75">
      <c r="A17" s="2"/>
      <c r="C17" s="4"/>
      <c r="D17" s="45"/>
    </row>
    <row r="18" spans="1:4" ht="12.75">
      <c r="A18" s="2" t="s">
        <v>45</v>
      </c>
      <c r="B18" s="2"/>
      <c r="D18" s="12"/>
    </row>
    <row r="19" spans="1:4" ht="12.75">
      <c r="A19" s="2"/>
      <c r="B19" s="2"/>
      <c r="C19" s="12"/>
      <c r="D19" s="12"/>
    </row>
    <row r="20" spans="1:10" ht="12.75">
      <c r="A20" s="300" t="s">
        <v>48</v>
      </c>
      <c r="B20" s="301"/>
      <c r="C20" s="302"/>
      <c r="D20" s="52" t="s">
        <v>56</v>
      </c>
      <c r="E20" s="52" t="s">
        <v>57</v>
      </c>
      <c r="F20" s="53" t="s">
        <v>65</v>
      </c>
      <c r="G20" s="54" t="s">
        <v>67</v>
      </c>
      <c r="I20" s="55"/>
      <c r="J20" s="33"/>
    </row>
    <row r="21" spans="1:10" ht="12.75">
      <c r="A21" s="49"/>
      <c r="B21" s="50"/>
      <c r="C21" s="51"/>
      <c r="D21" s="51"/>
      <c r="E21" s="51"/>
      <c r="F21" s="57" t="s">
        <v>68</v>
      </c>
      <c r="G21" s="51" t="s">
        <v>66</v>
      </c>
      <c r="I21" s="55"/>
      <c r="J21" s="56"/>
    </row>
    <row r="22" spans="1:9" s="31" customFormat="1" ht="15" customHeight="1">
      <c r="A22" s="82" t="s">
        <v>49</v>
      </c>
      <c r="B22" s="83"/>
      <c r="C22" s="84"/>
      <c r="D22" s="85">
        <v>0.86</v>
      </c>
      <c r="E22" s="86"/>
      <c r="F22" s="87"/>
      <c r="G22" s="32">
        <f>D22*E22*F22</f>
        <v>0</v>
      </c>
      <c r="I22" s="88"/>
    </row>
    <row r="23" spans="1:9" s="31" customFormat="1" ht="15" customHeight="1">
      <c r="A23" s="82" t="s">
        <v>50</v>
      </c>
      <c r="B23" s="83"/>
      <c r="C23" s="84"/>
      <c r="D23" s="85">
        <v>0.98</v>
      </c>
      <c r="E23" s="86"/>
      <c r="F23" s="87"/>
      <c r="G23" s="32">
        <f>D23*E23*F23</f>
        <v>0</v>
      </c>
      <c r="I23" s="88"/>
    </row>
    <row r="24" spans="1:9" s="31" customFormat="1" ht="15" customHeight="1">
      <c r="A24" s="82" t="s">
        <v>51</v>
      </c>
      <c r="B24" s="83"/>
      <c r="C24" s="84"/>
      <c r="D24" s="85">
        <v>0.74</v>
      </c>
      <c r="E24" s="86"/>
      <c r="F24" s="87"/>
      <c r="G24" s="32">
        <f>D24*E24*F24</f>
        <v>0</v>
      </c>
      <c r="I24" s="88"/>
    </row>
    <row r="25" spans="1:9" s="31" customFormat="1" ht="15" customHeight="1">
      <c r="A25" s="82" t="s">
        <v>52</v>
      </c>
      <c r="B25" s="83"/>
      <c r="C25" s="84"/>
      <c r="D25" s="85">
        <v>0.13</v>
      </c>
      <c r="E25" s="86"/>
      <c r="F25" s="89"/>
      <c r="G25" s="32">
        <f>D25*E25</f>
        <v>0</v>
      </c>
      <c r="I25" s="88"/>
    </row>
    <row r="26" spans="1:9" s="31" customFormat="1" ht="15" customHeight="1">
      <c r="A26" s="82" t="s">
        <v>53</v>
      </c>
      <c r="B26" s="83"/>
      <c r="C26" s="84"/>
      <c r="D26" s="85">
        <v>0.24</v>
      </c>
      <c r="E26" s="86"/>
      <c r="F26" s="89"/>
      <c r="G26" s="32">
        <f>D26*E26</f>
        <v>0</v>
      </c>
      <c r="I26" s="88"/>
    </row>
    <row r="27" spans="1:9" s="31" customFormat="1" ht="15" customHeight="1">
      <c r="A27" s="82"/>
      <c r="B27" s="83"/>
      <c r="C27" s="90" t="s">
        <v>54</v>
      </c>
      <c r="D27" s="91"/>
      <c r="E27" s="92">
        <f>SUM(E22:E26)</f>
        <v>0</v>
      </c>
      <c r="F27" s="89"/>
      <c r="G27" s="32">
        <f>SUM(G22:I26)</f>
        <v>0</v>
      </c>
      <c r="I27" s="88"/>
    </row>
    <row r="28" spans="1:9" s="31" customFormat="1" ht="15" customHeight="1">
      <c r="A28" s="93" t="s">
        <v>64</v>
      </c>
      <c r="B28" s="94"/>
      <c r="C28" s="95"/>
      <c r="D28" s="137" t="e">
        <f>G27/E27</f>
        <v>#DIV/0!</v>
      </c>
      <c r="E28" s="96"/>
      <c r="F28" s="97"/>
      <c r="I28" s="88"/>
    </row>
    <row r="30" spans="1:2" ht="12.75">
      <c r="A30" s="47" t="s">
        <v>55</v>
      </c>
      <c r="B30" s="4" t="s">
        <v>58</v>
      </c>
    </row>
    <row r="31" spans="2:3" ht="12.75">
      <c r="B31" s="48">
        <v>1</v>
      </c>
      <c r="C31" s="4" t="s">
        <v>59</v>
      </c>
    </row>
    <row r="32" spans="2:3" ht="12.75">
      <c r="B32" s="13">
        <v>0.99</v>
      </c>
      <c r="C32" s="4" t="s">
        <v>60</v>
      </c>
    </row>
    <row r="33" spans="2:3" ht="12.75">
      <c r="B33" s="48">
        <v>0.5</v>
      </c>
      <c r="C33" s="4" t="s">
        <v>61</v>
      </c>
    </row>
    <row r="34" spans="2:3" ht="12.75">
      <c r="B34" s="13">
        <v>0.22</v>
      </c>
      <c r="C34" s="4" t="s">
        <v>62</v>
      </c>
    </row>
    <row r="35" spans="2:3" ht="12.75">
      <c r="B35" s="13">
        <v>0.22</v>
      </c>
      <c r="C35" s="4" t="s">
        <v>63</v>
      </c>
    </row>
  </sheetData>
  <mergeCells count="3">
    <mergeCell ref="B4:J4"/>
    <mergeCell ref="B2:J2"/>
    <mergeCell ref="A20:C20"/>
  </mergeCells>
  <printOptions horizontalCentered="1"/>
  <pageMargins left="0.5" right="0.5" top="1.25" bottom="0.5" header="0.5" footer="0.25"/>
  <pageSetup blackAndWhite="1" fitToHeight="1" fitToWidth="1" horizontalDpi="600" verticalDpi="600" orientation="portrait" scale="90" r:id="rId3"/>
  <headerFooter alignWithMargins="0">
    <oddHeader>&amp;C&amp;"Arial,Bold"&amp;18FORM 3
&amp;16SITE VOLUMETRIC RUNOFF COEFFICIENT (R&amp;YV&amp;Y) WORKSHEET&amp;18
&amp;10(MANDATORY SUBMITTAL ITEM FOR NEW DEVELOPMENT)</oddHeader>
    <oddFooter>&amp;L&amp;8&amp;G STORMWATER PROGRAM - TOOLS (03/15/2010)&amp;RREVISED:  03/15/2010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F22" sqref="F22"/>
    </sheetView>
  </sheetViews>
  <sheetFormatPr defaultColWidth="9.140625" defaultRowHeight="12.75"/>
  <cols>
    <col min="1" max="1" width="24.57421875" style="0" customWidth="1"/>
    <col min="2" max="10" width="9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</v>
      </c>
      <c r="B2" s="292">
        <f>'1A-SITE SUMMARY'!B2:I2</f>
        <v>0</v>
      </c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4</v>
      </c>
      <c r="B4" s="292">
        <f>'1A-SITE SUMMARY'!B4:I4</f>
        <v>0</v>
      </c>
      <c r="C4" s="299"/>
      <c r="D4" s="299"/>
      <c r="E4" s="299"/>
      <c r="F4" s="299"/>
      <c r="G4" s="299"/>
      <c r="H4" s="299"/>
      <c r="I4" s="299"/>
      <c r="J4" s="299"/>
    </row>
    <row r="5" spans="1:10" ht="12.75">
      <c r="A5" s="2"/>
      <c r="B5" s="8"/>
      <c r="C5" s="8"/>
      <c r="D5" s="8"/>
      <c r="E5" s="8"/>
      <c r="F5" s="8"/>
      <c r="G5" s="8"/>
      <c r="H5" s="8"/>
      <c r="I5" s="8"/>
      <c r="J5" s="8"/>
    </row>
    <row r="6" spans="1:4" ht="12.75">
      <c r="A6" s="1"/>
      <c r="B6" s="1"/>
      <c r="C6" s="1"/>
      <c r="D6" s="1"/>
    </row>
    <row r="7" spans="1:4" ht="12.75">
      <c r="A7" s="2" t="s">
        <v>227</v>
      </c>
      <c r="B7" s="12"/>
      <c r="C7" s="12"/>
      <c r="D7" s="12"/>
    </row>
    <row r="8" spans="1:4" ht="12.75">
      <c r="A8" s="2"/>
      <c r="B8" s="12"/>
      <c r="C8" s="12"/>
      <c r="D8" s="12"/>
    </row>
    <row r="9" spans="1:4" ht="14.25">
      <c r="A9" s="30" t="s">
        <v>9</v>
      </c>
      <c r="B9" s="102">
        <f>'1A-SITE SUMMARY'!C19</f>
        <v>0</v>
      </c>
      <c r="C9" s="21" t="s">
        <v>17</v>
      </c>
      <c r="D9" s="101" t="s">
        <v>102</v>
      </c>
    </row>
    <row r="10" spans="1:4" ht="12.75">
      <c r="A10" s="2"/>
      <c r="B10" s="12"/>
      <c r="C10" s="12"/>
      <c r="D10" s="12"/>
    </row>
    <row r="11" spans="1:7" ht="27" customHeight="1">
      <c r="A11" s="288" t="s">
        <v>15</v>
      </c>
      <c r="B11" s="288"/>
      <c r="C11" s="288"/>
      <c r="D11" s="113">
        <f>'1A-SITE SUMMARY'!C35</f>
        <v>0</v>
      </c>
      <c r="E11" s="4" t="s">
        <v>14</v>
      </c>
      <c r="F11" s="101" t="s">
        <v>102</v>
      </c>
      <c r="G11" s="4"/>
    </row>
    <row r="12" spans="1:7" ht="12.75" customHeight="1">
      <c r="A12" s="5"/>
      <c r="B12" s="5"/>
      <c r="C12" s="5"/>
      <c r="D12" s="42"/>
      <c r="E12" s="4"/>
      <c r="F12" s="4"/>
      <c r="G12" s="4"/>
    </row>
    <row r="13" spans="1:6" ht="12.75" customHeight="1">
      <c r="A13" s="288" t="s">
        <v>220</v>
      </c>
      <c r="B13" s="288"/>
      <c r="C13" s="288"/>
      <c r="D13" s="114">
        <f>$D$11*0.1</f>
        <v>0</v>
      </c>
      <c r="E13" s="4" t="s">
        <v>14</v>
      </c>
      <c r="F13" s="4" t="s">
        <v>30</v>
      </c>
    </row>
    <row r="14" spans="1:4" ht="12.75" customHeight="1">
      <c r="A14" s="2"/>
      <c r="B14" s="12"/>
      <c r="C14" s="12"/>
      <c r="D14" s="12"/>
    </row>
    <row r="15" spans="1:7" ht="12.75" customHeight="1">
      <c r="A15" s="288" t="s">
        <v>221</v>
      </c>
      <c r="B15" s="288"/>
      <c r="C15" s="288"/>
      <c r="D15" s="114" t="e">
        <f>J52</f>
        <v>#DIV/0!</v>
      </c>
      <c r="E15" s="4" t="s">
        <v>14</v>
      </c>
      <c r="F15" s="273" t="e">
        <f>(D15/D11)*100</f>
        <v>#DIV/0!</v>
      </c>
      <c r="G15" s="4" t="s">
        <v>27</v>
      </c>
    </row>
    <row r="16" spans="1:7" ht="12.75" customHeight="1">
      <c r="A16" s="5"/>
      <c r="B16" s="5"/>
      <c r="C16" s="5"/>
      <c r="D16" s="42"/>
      <c r="E16" s="4"/>
      <c r="F16" s="4"/>
      <c r="G16" s="4"/>
    </row>
    <row r="17" spans="1:4" ht="12.75" customHeight="1">
      <c r="A17" s="2"/>
      <c r="B17" s="12"/>
      <c r="C17" s="12"/>
      <c r="D17" s="12"/>
    </row>
    <row r="18" spans="1:4" ht="12.75">
      <c r="A18" s="11" t="s">
        <v>16</v>
      </c>
      <c r="B18" s="12"/>
      <c r="C18" s="12"/>
      <c r="D18" s="12"/>
    </row>
    <row r="19" spans="1:9" ht="12.75">
      <c r="A19" s="2"/>
      <c r="B19" s="12"/>
      <c r="C19" s="12"/>
      <c r="D19" s="12"/>
      <c r="G19" s="4"/>
      <c r="H19" s="4"/>
      <c r="I19" s="13"/>
    </row>
    <row r="20" spans="1:10" ht="12.75" customHeight="1">
      <c r="A20" s="240" t="s">
        <v>32</v>
      </c>
      <c r="B20" s="241"/>
      <c r="C20" s="241"/>
      <c r="D20" s="241"/>
      <c r="E20" s="241"/>
      <c r="F20" s="283" t="s">
        <v>25</v>
      </c>
      <c r="G20" s="279"/>
      <c r="H20" s="243" t="s">
        <v>20</v>
      </c>
      <c r="I20" s="243" t="s">
        <v>19</v>
      </c>
      <c r="J20" s="244" t="s">
        <v>33</v>
      </c>
    </row>
    <row r="21" spans="1:10" ht="12.75" customHeight="1">
      <c r="A21" s="245"/>
      <c r="B21" s="230"/>
      <c r="C21" s="230"/>
      <c r="D21" s="230"/>
      <c r="E21" s="234"/>
      <c r="F21" s="262" t="s">
        <v>17</v>
      </c>
      <c r="G21" s="246" t="s">
        <v>26</v>
      </c>
      <c r="H21" s="246" t="s">
        <v>26</v>
      </c>
      <c r="I21" s="246" t="s">
        <v>18</v>
      </c>
      <c r="J21" s="247" t="s">
        <v>71</v>
      </c>
    </row>
    <row r="22" spans="1:10" ht="34.5" customHeight="1">
      <c r="A22" s="309" t="s">
        <v>21</v>
      </c>
      <c r="B22" s="310"/>
      <c r="C22" s="310"/>
      <c r="D22" s="310"/>
      <c r="E22" s="311"/>
      <c r="F22" s="190">
        <v>0</v>
      </c>
      <c r="G22" s="263" t="e">
        <f>F22/$B$9</f>
        <v>#DIV/0!</v>
      </c>
      <c r="H22" s="263">
        <v>0.1</v>
      </c>
      <c r="I22" s="263" t="e">
        <f>G22/H22</f>
        <v>#DIV/0!</v>
      </c>
      <c r="J22" s="115" t="e">
        <f>$D$11*G22</f>
        <v>#DIV/0!</v>
      </c>
    </row>
    <row r="23" spans="1:11" ht="12.75" customHeight="1">
      <c r="A23" s="24"/>
      <c r="G23" s="27"/>
      <c r="I23" s="28"/>
      <c r="J23" s="29"/>
      <c r="K23" s="15"/>
    </row>
    <row r="24" spans="1:10" ht="12.75" customHeight="1">
      <c r="A24" s="24"/>
      <c r="B24" s="14"/>
      <c r="C24" s="14"/>
      <c r="D24" s="14"/>
      <c r="E24" s="14"/>
      <c r="F24" s="14"/>
      <c r="G24" s="27"/>
      <c r="H24" s="28"/>
      <c r="I24" s="28"/>
      <c r="J24" s="29"/>
    </row>
    <row r="25" spans="1:10" ht="12.75" customHeight="1">
      <c r="A25" s="240" t="s">
        <v>34</v>
      </c>
      <c r="B25" s="241"/>
      <c r="C25" s="241"/>
      <c r="D25" s="241"/>
      <c r="E25" s="242"/>
      <c r="F25" s="278" t="s">
        <v>25</v>
      </c>
      <c r="G25" s="279"/>
      <c r="H25" s="243" t="s">
        <v>20</v>
      </c>
      <c r="I25" s="243" t="s">
        <v>19</v>
      </c>
      <c r="J25" s="244" t="s">
        <v>33</v>
      </c>
    </row>
    <row r="26" spans="1:10" ht="12.75">
      <c r="A26" s="245"/>
      <c r="B26" s="230"/>
      <c r="C26" s="230"/>
      <c r="D26" s="230"/>
      <c r="E26" s="234"/>
      <c r="F26" s="246" t="s">
        <v>17</v>
      </c>
      <c r="G26" s="246" t="s">
        <v>26</v>
      </c>
      <c r="H26" s="246" t="s">
        <v>26</v>
      </c>
      <c r="I26" s="246" t="s">
        <v>18</v>
      </c>
      <c r="J26" s="247" t="s">
        <v>71</v>
      </c>
    </row>
    <row r="27" spans="1:10" ht="15" customHeight="1">
      <c r="A27" s="280" t="s">
        <v>22</v>
      </c>
      <c r="B27" s="281"/>
      <c r="C27" s="281"/>
      <c r="D27" s="281"/>
      <c r="E27" s="282"/>
      <c r="F27" s="235">
        <v>0</v>
      </c>
      <c r="G27" s="232" t="e">
        <f>F27/$B$9</f>
        <v>#DIV/0!</v>
      </c>
      <c r="H27" s="232">
        <v>0.12</v>
      </c>
      <c r="I27" s="236" t="e">
        <f>G27/H27</f>
        <v>#DIV/0!</v>
      </c>
      <c r="J27" s="237" t="e">
        <f>$D$11*G27</f>
        <v>#DIV/0!</v>
      </c>
    </row>
    <row r="28" spans="1:10" ht="15" customHeight="1">
      <c r="A28" s="248" t="s">
        <v>36</v>
      </c>
      <c r="B28" s="239">
        <f>F27</f>
        <v>0</v>
      </c>
      <c r="C28" s="230" t="s">
        <v>28</v>
      </c>
      <c r="D28" s="249">
        <f>B28*6</f>
        <v>0</v>
      </c>
      <c r="E28" s="250" t="s">
        <v>38</v>
      </c>
      <c r="F28" s="251"/>
      <c r="G28" s="251"/>
      <c r="H28" s="251"/>
      <c r="I28" s="251"/>
      <c r="J28" s="252"/>
    </row>
    <row r="29" spans="1:10" ht="15" customHeight="1">
      <c r="A29" s="245"/>
      <c r="B29" s="253"/>
      <c r="C29" s="254" t="s">
        <v>29</v>
      </c>
      <c r="D29" s="255">
        <f>ROUNDUP(D28,0)</f>
        <v>0</v>
      </c>
      <c r="E29" s="250" t="s">
        <v>24</v>
      </c>
      <c r="F29" s="251"/>
      <c r="G29" s="251"/>
      <c r="H29" s="251"/>
      <c r="I29" s="251"/>
      <c r="J29" s="252"/>
    </row>
    <row r="30" spans="1:10" ht="15" customHeight="1">
      <c r="A30" s="245"/>
      <c r="B30" s="253"/>
      <c r="C30" s="254" t="s">
        <v>37</v>
      </c>
      <c r="D30" s="256"/>
      <c r="E30" s="250" t="s">
        <v>38</v>
      </c>
      <c r="F30" s="251"/>
      <c r="G30" s="251"/>
      <c r="H30" s="251"/>
      <c r="I30" s="251"/>
      <c r="J30" s="252"/>
    </row>
    <row r="31" spans="1:10" ht="12.75">
      <c r="A31" s="257"/>
      <c r="B31" s="258"/>
      <c r="C31" s="259"/>
      <c r="D31" s="269"/>
      <c r="E31" s="260"/>
      <c r="F31" s="195"/>
      <c r="G31" s="195"/>
      <c r="H31" s="195"/>
      <c r="I31" s="195"/>
      <c r="J31" s="252"/>
    </row>
    <row r="32" spans="1:10" ht="15" customHeight="1">
      <c r="A32" s="303" t="s">
        <v>228</v>
      </c>
      <c r="B32" s="304"/>
      <c r="C32" s="304"/>
      <c r="D32" s="304"/>
      <c r="E32" s="304"/>
      <c r="F32" s="304"/>
      <c r="G32" s="304"/>
      <c r="H32" s="304"/>
      <c r="I32" s="305"/>
      <c r="J32" s="261"/>
    </row>
    <row r="33" spans="1:10" ht="12.75">
      <c r="A33" s="24"/>
      <c r="B33" s="20"/>
      <c r="C33" s="22"/>
      <c r="D33" s="34"/>
      <c r="E33" s="18"/>
      <c r="F33" s="25"/>
      <c r="G33" s="25"/>
      <c r="H33" s="25"/>
      <c r="I33" s="25"/>
      <c r="J33" s="36"/>
    </row>
    <row r="34" spans="1:10" ht="12.75">
      <c r="A34" s="39"/>
      <c r="B34" s="37"/>
      <c r="C34" s="38"/>
      <c r="D34" s="23"/>
      <c r="E34" s="10"/>
      <c r="F34" s="40"/>
      <c r="G34" s="40"/>
      <c r="H34" s="40"/>
      <c r="I34" s="40"/>
      <c r="J34" s="41"/>
    </row>
    <row r="35" spans="1:10" ht="12.75">
      <c r="A35" s="245" t="s">
        <v>35</v>
      </c>
      <c r="B35" s="230"/>
      <c r="C35" s="230"/>
      <c r="D35" s="230"/>
      <c r="E35" s="234"/>
      <c r="F35" s="312" t="s">
        <v>25</v>
      </c>
      <c r="G35" s="313"/>
      <c r="H35" s="264" t="s">
        <v>20</v>
      </c>
      <c r="I35" s="264" t="s">
        <v>19</v>
      </c>
      <c r="J35" s="265" t="s">
        <v>33</v>
      </c>
    </row>
    <row r="36" spans="1:10" ht="12.75">
      <c r="A36" s="245"/>
      <c r="B36" s="230"/>
      <c r="C36" s="230"/>
      <c r="D36" s="230"/>
      <c r="E36" s="234"/>
      <c r="F36" s="246" t="s">
        <v>17</v>
      </c>
      <c r="G36" s="246" t="s">
        <v>26</v>
      </c>
      <c r="H36" s="246" t="s">
        <v>26</v>
      </c>
      <c r="I36" s="246" t="s">
        <v>18</v>
      </c>
      <c r="J36" s="247" t="s">
        <v>71</v>
      </c>
    </row>
    <row r="37" spans="1:10" ht="15" customHeight="1">
      <c r="A37" s="309" t="s">
        <v>23</v>
      </c>
      <c r="B37" s="310"/>
      <c r="C37" s="310"/>
      <c r="D37" s="310"/>
      <c r="E37" s="311"/>
      <c r="F37" s="86">
        <v>0</v>
      </c>
      <c r="G37" s="63" t="e">
        <f>F37/$B$9</f>
        <v>#DIV/0!</v>
      </c>
      <c r="H37" s="63">
        <v>0.12</v>
      </c>
      <c r="I37" s="64" t="e">
        <f>G37/H37</f>
        <v>#DIV/0!</v>
      </c>
      <c r="J37" s="237" t="e">
        <f>$D$11*G37</f>
        <v>#DIV/0!</v>
      </c>
    </row>
    <row r="38" spans="1:10" ht="15" customHeight="1">
      <c r="A38" s="306" t="s">
        <v>219</v>
      </c>
      <c r="B38" s="307"/>
      <c r="C38" s="307"/>
      <c r="D38" s="307"/>
      <c r="E38" s="307"/>
      <c r="F38" s="307"/>
      <c r="G38" s="307"/>
      <c r="H38" s="307"/>
      <c r="I38" s="308"/>
      <c r="J38" s="238"/>
    </row>
    <row r="39" spans="1:10" ht="12.75">
      <c r="A39" s="24"/>
      <c r="F39" s="18"/>
      <c r="G39" s="25"/>
      <c r="H39" s="25"/>
      <c r="I39" s="25"/>
      <c r="J39" s="26"/>
    </row>
    <row r="40" spans="1:10" ht="12.75">
      <c r="A40" s="39"/>
      <c r="B40" s="37"/>
      <c r="C40" s="38"/>
      <c r="D40" s="23"/>
      <c r="E40" s="10"/>
      <c r="F40" s="40"/>
      <c r="G40" s="40"/>
      <c r="H40" s="40"/>
      <c r="I40" s="40"/>
      <c r="J40" s="41"/>
    </row>
    <row r="41" spans="1:10" ht="12.75">
      <c r="A41" s="240" t="s">
        <v>39</v>
      </c>
      <c r="B41" s="241"/>
      <c r="C41" s="241"/>
      <c r="D41" s="241"/>
      <c r="E41" s="241"/>
      <c r="F41" s="266"/>
      <c r="G41" s="266"/>
      <c r="H41" s="267"/>
      <c r="I41" s="264"/>
      <c r="J41" s="265" t="s">
        <v>33</v>
      </c>
    </row>
    <row r="42" spans="1:10" ht="12.75">
      <c r="A42" s="245"/>
      <c r="B42" s="230"/>
      <c r="C42" s="230"/>
      <c r="D42" s="230"/>
      <c r="E42" s="230"/>
      <c r="F42" s="268"/>
      <c r="G42" s="268"/>
      <c r="H42" s="268"/>
      <c r="I42" s="264"/>
      <c r="J42" s="247" t="s">
        <v>71</v>
      </c>
    </row>
    <row r="43" spans="1:10" ht="15" customHeight="1">
      <c r="A43" s="309" t="s">
        <v>40</v>
      </c>
      <c r="B43" s="310"/>
      <c r="C43" s="310"/>
      <c r="D43" s="310"/>
      <c r="E43" s="310"/>
      <c r="F43" s="65"/>
      <c r="G43" s="66"/>
      <c r="H43" s="66"/>
      <c r="I43" s="63"/>
      <c r="J43" s="233">
        <v>0</v>
      </c>
    </row>
    <row r="44" spans="1:10" ht="15" customHeight="1">
      <c r="A44" s="306" t="s">
        <v>219</v>
      </c>
      <c r="B44" s="307"/>
      <c r="C44" s="307"/>
      <c r="D44" s="307"/>
      <c r="E44" s="307"/>
      <c r="F44" s="307"/>
      <c r="G44" s="307"/>
      <c r="H44" s="307"/>
      <c r="I44" s="308"/>
      <c r="J44" s="231"/>
    </row>
    <row r="45" spans="1:10" ht="12.75">
      <c r="A45" s="24"/>
      <c r="F45" s="18"/>
      <c r="G45" s="25"/>
      <c r="H45" s="25"/>
      <c r="I45" s="25"/>
      <c r="J45" s="26"/>
    </row>
    <row r="46" spans="1:10" ht="12.75">
      <c r="A46" s="39"/>
      <c r="B46" s="37"/>
      <c r="C46" s="38"/>
      <c r="D46" s="23"/>
      <c r="E46" s="10"/>
      <c r="F46" s="40"/>
      <c r="G46" s="40"/>
      <c r="H46" s="40"/>
      <c r="I46" s="40"/>
      <c r="J46" s="41"/>
    </row>
    <row r="47" spans="1:10" ht="12.75">
      <c r="A47" s="240" t="s">
        <v>41</v>
      </c>
      <c r="B47" s="241"/>
      <c r="C47" s="241"/>
      <c r="D47" s="241"/>
      <c r="E47" s="241"/>
      <c r="F47" s="266"/>
      <c r="G47" s="266"/>
      <c r="H47" s="267"/>
      <c r="I47" s="264"/>
      <c r="J47" s="265" t="s">
        <v>33</v>
      </c>
    </row>
    <row r="48" spans="1:10" ht="12.75">
      <c r="A48" s="245"/>
      <c r="B48" s="230"/>
      <c r="C48" s="230"/>
      <c r="D48" s="230"/>
      <c r="E48" s="230"/>
      <c r="F48" s="268"/>
      <c r="G48" s="268"/>
      <c r="H48" s="268"/>
      <c r="I48" s="264"/>
      <c r="J48" s="247" t="s">
        <v>71</v>
      </c>
    </row>
    <row r="49" spans="1:10" ht="15" customHeight="1">
      <c r="A49" s="309" t="s">
        <v>42</v>
      </c>
      <c r="B49" s="310"/>
      <c r="C49" s="310"/>
      <c r="D49" s="310"/>
      <c r="E49" s="310"/>
      <c r="F49" s="65"/>
      <c r="G49" s="66"/>
      <c r="H49" s="66"/>
      <c r="I49" s="63"/>
      <c r="J49" s="233">
        <v>0</v>
      </c>
    </row>
    <row r="50" spans="1:10" ht="15" customHeight="1">
      <c r="A50" s="306" t="s">
        <v>219</v>
      </c>
      <c r="B50" s="307"/>
      <c r="C50" s="307"/>
      <c r="D50" s="307"/>
      <c r="E50" s="307"/>
      <c r="F50" s="307"/>
      <c r="G50" s="307"/>
      <c r="H50" s="307"/>
      <c r="I50" s="308"/>
      <c r="J50" s="231"/>
    </row>
    <row r="51" spans="1:10" ht="12.75">
      <c r="A51" s="24"/>
      <c r="B51" s="14"/>
      <c r="C51" s="14"/>
      <c r="D51" s="14"/>
      <c r="E51" s="18"/>
      <c r="F51" s="18"/>
      <c r="G51" s="25"/>
      <c r="H51" s="25"/>
      <c r="I51" s="25"/>
      <c r="J51" s="26"/>
    </row>
    <row r="52" spans="1:10" ht="12.75">
      <c r="A52" s="24"/>
      <c r="B52" s="14"/>
      <c r="C52" s="14"/>
      <c r="D52" s="14"/>
      <c r="E52" s="18"/>
      <c r="F52" s="18"/>
      <c r="G52" s="25"/>
      <c r="H52" s="25"/>
      <c r="I52" s="43" t="s">
        <v>43</v>
      </c>
      <c r="J52" s="116" t="e">
        <f>SUM(J20:J51)</f>
        <v>#DIV/0!</v>
      </c>
    </row>
    <row r="53" spans="1:4" ht="12.75">
      <c r="A53" s="2"/>
      <c r="B53" s="12"/>
      <c r="C53" s="12"/>
      <c r="D53" s="12"/>
    </row>
    <row r="54" spans="1:4" ht="12.75">
      <c r="A54" s="2"/>
      <c r="B54" s="12"/>
      <c r="C54" s="12"/>
      <c r="D54" s="12"/>
    </row>
    <row r="55" ht="12.75" customHeight="1"/>
    <row r="57" ht="12.75" customHeight="1"/>
    <row r="58" spans="1:4" ht="12.75">
      <c r="A58" s="2"/>
      <c r="B58" s="12"/>
      <c r="C58" s="12"/>
      <c r="D58" s="12"/>
    </row>
  </sheetData>
  <mergeCells count="17">
    <mergeCell ref="F25:G25"/>
    <mergeCell ref="A27:E27"/>
    <mergeCell ref="B2:J2"/>
    <mergeCell ref="B4:J4"/>
    <mergeCell ref="A11:C11"/>
    <mergeCell ref="A22:E22"/>
    <mergeCell ref="A15:C15"/>
    <mergeCell ref="A13:C13"/>
    <mergeCell ref="F20:G20"/>
    <mergeCell ref="A32:I32"/>
    <mergeCell ref="A38:I38"/>
    <mergeCell ref="A44:I44"/>
    <mergeCell ref="A50:I50"/>
    <mergeCell ref="A37:E37"/>
    <mergeCell ref="F35:G35"/>
    <mergeCell ref="A43:E43"/>
    <mergeCell ref="A49:E49"/>
  </mergeCells>
  <printOptions horizontalCentered="1"/>
  <pageMargins left="0.5" right="0.5" top="1.25" bottom="0.5" header="0.5" footer="0.25"/>
  <pageSetup blackAndWhite="1" fitToHeight="1" fitToWidth="1" horizontalDpi="600" verticalDpi="600" orientation="portrait" scale="90" r:id="rId2"/>
  <headerFooter alignWithMargins="0">
    <oddHeader>&amp;C&amp;"Arial,Bold"&amp;18FORM 4A
&amp;16RUNOFF REDUCTION WORKSHEET&amp;18
&amp;10(MANDATORY SUBMITTAL ITEM FOR NEW DEVELOPMENT)</oddHeader>
    <oddFooter>&amp;L&amp;8&amp;G STORMWATER PROGRAM - TOOLS (03/15/2010)&amp;RREVISED:  03/15/2010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0" zoomScaleNormal="70" workbookViewId="0" topLeftCell="A1">
      <selection activeCell="A5" sqref="A5"/>
    </sheetView>
  </sheetViews>
  <sheetFormatPr defaultColWidth="9.140625" defaultRowHeight="12.75"/>
  <cols>
    <col min="1" max="1" width="16.7109375" style="33" customWidth="1"/>
    <col min="2" max="4" width="12.7109375" style="33" customWidth="1"/>
    <col min="5" max="5" width="14.57421875" style="33" bestFit="1" customWidth="1"/>
    <col min="6" max="13" width="12.7109375" style="33" customWidth="1"/>
    <col min="14" max="14" width="12.7109375" style="0" customWidth="1"/>
    <col min="15" max="15" width="14.7109375" style="0" customWidth="1"/>
    <col min="16" max="16" width="12.7109375" style="0" customWidth="1"/>
  </cols>
  <sheetData>
    <row r="1" spans="1:16" s="31" customFormat="1" ht="19.5" customHeight="1">
      <c r="A1" s="138"/>
      <c r="B1" s="284" t="s">
        <v>116</v>
      </c>
      <c r="C1" s="275"/>
      <c r="D1" s="275"/>
      <c r="E1" s="275"/>
      <c r="F1" s="275"/>
      <c r="G1" s="275"/>
      <c r="H1" s="276"/>
      <c r="I1" s="284" t="s">
        <v>117</v>
      </c>
      <c r="J1" s="275"/>
      <c r="K1" s="275"/>
      <c r="L1" s="275"/>
      <c r="M1" s="275"/>
      <c r="N1" s="275"/>
      <c r="O1" s="275"/>
      <c r="P1" s="276"/>
    </row>
    <row r="2" spans="1:16" ht="19.5" customHeight="1">
      <c r="A2" s="141" t="s">
        <v>118</v>
      </c>
      <c r="B2" s="142" t="s">
        <v>119</v>
      </c>
      <c r="C2" s="142" t="s">
        <v>120</v>
      </c>
      <c r="D2" s="142" t="s">
        <v>120</v>
      </c>
      <c r="E2" s="142" t="s">
        <v>166</v>
      </c>
      <c r="F2" s="142" t="s">
        <v>121</v>
      </c>
      <c r="G2" s="142" t="s">
        <v>167</v>
      </c>
      <c r="H2" s="142" t="s">
        <v>168</v>
      </c>
      <c r="I2" s="142" t="s">
        <v>169</v>
      </c>
      <c r="J2" s="142" t="s">
        <v>122</v>
      </c>
      <c r="K2" s="142" t="s">
        <v>123</v>
      </c>
      <c r="L2" s="142" t="s">
        <v>170</v>
      </c>
      <c r="M2" s="142" t="s">
        <v>171</v>
      </c>
      <c r="N2" s="143" t="s">
        <v>172</v>
      </c>
      <c r="O2" s="142" t="s">
        <v>173</v>
      </c>
      <c r="P2" s="142" t="s">
        <v>174</v>
      </c>
    </row>
    <row r="3" spans="1:16" ht="12.75">
      <c r="A3" s="144" t="s">
        <v>124</v>
      </c>
      <c r="B3" s="145" t="s">
        <v>125</v>
      </c>
      <c r="C3" s="145" t="s">
        <v>125</v>
      </c>
      <c r="D3" s="145" t="s">
        <v>125</v>
      </c>
      <c r="E3" s="145" t="s">
        <v>126</v>
      </c>
      <c r="F3" s="145" t="s">
        <v>127</v>
      </c>
      <c r="G3" s="145" t="s">
        <v>128</v>
      </c>
      <c r="H3" s="145" t="s">
        <v>128</v>
      </c>
      <c r="I3" s="145" t="s">
        <v>129</v>
      </c>
      <c r="J3" s="145" t="s">
        <v>130</v>
      </c>
      <c r="K3" s="145" t="s">
        <v>131</v>
      </c>
      <c r="L3" s="145" t="s">
        <v>132</v>
      </c>
      <c r="M3" s="145" t="s">
        <v>133</v>
      </c>
      <c r="N3" s="146"/>
      <c r="O3" s="145" t="s">
        <v>31</v>
      </c>
      <c r="P3" s="145" t="s">
        <v>31</v>
      </c>
    </row>
    <row r="4" spans="1:16" ht="15.75">
      <c r="A4" s="147"/>
      <c r="B4" s="148" t="s">
        <v>134</v>
      </c>
      <c r="C4" s="148" t="s">
        <v>135</v>
      </c>
      <c r="D4" s="149" t="s">
        <v>175</v>
      </c>
      <c r="E4" s="150" t="s">
        <v>176</v>
      </c>
      <c r="F4" s="150" t="s">
        <v>136</v>
      </c>
      <c r="G4" s="148" t="s">
        <v>177</v>
      </c>
      <c r="H4" s="148" t="s">
        <v>178</v>
      </c>
      <c r="I4" s="148" t="s">
        <v>179</v>
      </c>
      <c r="J4" s="148" t="s">
        <v>137</v>
      </c>
      <c r="K4" s="148" t="s">
        <v>138</v>
      </c>
      <c r="L4" s="148" t="s">
        <v>180</v>
      </c>
      <c r="M4" s="149" t="s">
        <v>181</v>
      </c>
      <c r="N4" s="151"/>
      <c r="O4" s="148" t="s">
        <v>182</v>
      </c>
      <c r="P4" s="148" t="s">
        <v>183</v>
      </c>
    </row>
    <row r="5" spans="1:16" s="31" customFormat="1" ht="19.5" customHeight="1">
      <c r="A5" s="152"/>
      <c r="B5" s="153"/>
      <c r="C5" s="153"/>
      <c r="D5" s="100" t="e">
        <f>(C5/B5)*100</f>
        <v>#DIV/0!</v>
      </c>
      <c r="E5" s="154" t="e">
        <f>ROUND((0.05+(0.009*D5)),4)</f>
        <v>#DIV/0!</v>
      </c>
      <c r="F5" s="155">
        <v>1.3</v>
      </c>
      <c r="G5" s="154" t="e">
        <f>ROUND((F5*E5),4)</f>
        <v>#DIV/0!</v>
      </c>
      <c r="H5" s="156" t="e">
        <f>ROUND(((G5/12)*B5*43560),0)</f>
        <v>#DIV/0!</v>
      </c>
      <c r="I5" s="157" t="e">
        <f>ROUND(((1000/(10+(5*F5)+(10*G5)-(10*(((G5^2)+(1.25*G5*F5))^0.5))))),0)</f>
        <v>#DIV/0!</v>
      </c>
      <c r="J5" s="109"/>
      <c r="K5" s="153"/>
      <c r="L5" s="154" t="str">
        <f>IF((J5=0),("N/A"),(IF(((ROUND((((J5^0.8)*((1000/I5)-9)^0.7)/(1140*(K5^0.5))),3))&gt;0.1),(ROUND((((J5^0.8)*((1000/I5)-9)^0.7)/(1140*(K5^0.5))),3)),0.1)))</f>
        <v>N/A</v>
      </c>
      <c r="M5" s="158" t="e">
        <f>0.2*((1000/I5)-10)</f>
        <v>#DIV/0!</v>
      </c>
      <c r="N5" s="158" t="e">
        <f>ROUND((M5/F5),3)</f>
        <v>#DIV/0!</v>
      </c>
      <c r="O5" s="159"/>
      <c r="P5" s="100" t="str">
        <f>IF((O5=0),("N/A"),(ROUND(((O5/640)*B5*G5),2)))</f>
        <v>N/A</v>
      </c>
    </row>
    <row r="6" spans="1:16" s="31" customFormat="1" ht="19.5" customHeight="1">
      <c r="A6" s="152"/>
      <c r="B6" s="153"/>
      <c r="C6" s="153"/>
      <c r="D6" s="100" t="e">
        <f>(C6/B6)*100</f>
        <v>#DIV/0!</v>
      </c>
      <c r="E6" s="154" t="e">
        <f>ROUND((0.05+(0.009*D6)),4)</f>
        <v>#DIV/0!</v>
      </c>
      <c r="F6" s="155">
        <v>1.3</v>
      </c>
      <c r="G6" s="154" t="e">
        <f>ROUND((F6*E6),4)</f>
        <v>#DIV/0!</v>
      </c>
      <c r="H6" s="156" t="e">
        <f>ROUND(((G6/12)*B6*43560),0)</f>
        <v>#DIV/0!</v>
      </c>
      <c r="I6" s="157" t="e">
        <f>ROUND(((1000/(10+(5*F6)+(10*G6)-(10*(((G6^2)+(1.25*G6*F6))^0.5))))),0)</f>
        <v>#DIV/0!</v>
      </c>
      <c r="J6" s="109"/>
      <c r="K6" s="153"/>
      <c r="L6" s="154" t="str">
        <f>IF((J6=0),("N/A"),(IF(((ROUND((((J6^0.8)*((1000/I6)-9)^0.7)/(1140*(K6^0.5))),3))&gt;0.1),(ROUND((((J6^0.8)*((1000/I6)-9)^0.7)/(1140*(K6^0.5))),3)),0.1)))</f>
        <v>N/A</v>
      </c>
      <c r="M6" s="158" t="e">
        <f>0.2*((1000/I6)-10)</f>
        <v>#DIV/0!</v>
      </c>
      <c r="N6" s="158" t="e">
        <f>ROUND((M6/F6),3)</f>
        <v>#DIV/0!</v>
      </c>
      <c r="O6" s="159"/>
      <c r="P6" s="100" t="str">
        <f>IF((O6=0),("N/A"),(ROUND(((O6/640)*B6*G6),2)))</f>
        <v>N/A</v>
      </c>
    </row>
    <row r="7" spans="1:16" s="31" customFormat="1" ht="19.5" customHeight="1">
      <c r="A7" s="152"/>
      <c r="B7" s="153"/>
      <c r="C7" s="153"/>
      <c r="D7" s="100"/>
      <c r="E7" s="154"/>
      <c r="F7" s="155"/>
      <c r="G7" s="154"/>
      <c r="H7" s="156"/>
      <c r="I7" s="157"/>
      <c r="J7" s="109"/>
      <c r="K7" s="153"/>
      <c r="L7" s="154"/>
      <c r="M7" s="158"/>
      <c r="N7" s="158"/>
      <c r="O7" s="159"/>
      <c r="P7" s="100"/>
    </row>
    <row r="8" spans="1:16" s="31" customFormat="1" ht="19.5" customHeight="1">
      <c r="A8" s="152"/>
      <c r="B8" s="153"/>
      <c r="C8" s="153"/>
      <c r="D8" s="100"/>
      <c r="E8" s="154"/>
      <c r="F8" s="155"/>
      <c r="G8" s="154"/>
      <c r="H8" s="156"/>
      <c r="I8" s="157"/>
      <c r="J8" s="109"/>
      <c r="K8" s="153"/>
      <c r="L8" s="154"/>
      <c r="M8" s="158"/>
      <c r="N8" s="158"/>
      <c r="O8" s="159"/>
      <c r="P8" s="100"/>
    </row>
    <row r="9" spans="1:16" s="31" customFormat="1" ht="19.5" customHeight="1">
      <c r="A9" s="152"/>
      <c r="B9" s="153"/>
      <c r="C9" s="153"/>
      <c r="D9" s="100"/>
      <c r="E9" s="154"/>
      <c r="F9" s="155"/>
      <c r="G9" s="154"/>
      <c r="H9" s="156"/>
      <c r="I9" s="157"/>
      <c r="J9" s="109"/>
      <c r="K9" s="153"/>
      <c r="L9" s="154"/>
      <c r="M9" s="158"/>
      <c r="N9" s="158"/>
      <c r="O9" s="159"/>
      <c r="P9" s="100"/>
    </row>
    <row r="10" spans="1:16" s="31" customFormat="1" ht="19.5" customHeight="1">
      <c r="A10" s="152"/>
      <c r="B10" s="153"/>
      <c r="C10" s="153"/>
      <c r="D10" s="100"/>
      <c r="E10" s="154"/>
      <c r="F10" s="155"/>
      <c r="G10" s="154"/>
      <c r="H10" s="156"/>
      <c r="I10" s="157"/>
      <c r="J10" s="109"/>
      <c r="K10" s="153"/>
      <c r="L10" s="154"/>
      <c r="M10" s="158"/>
      <c r="N10" s="158"/>
      <c r="O10" s="159"/>
      <c r="P10" s="100"/>
    </row>
    <row r="11" spans="1:16" s="31" customFormat="1" ht="19.5" customHeight="1">
      <c r="A11" s="152"/>
      <c r="B11" s="153"/>
      <c r="C11" s="153"/>
      <c r="D11" s="100"/>
      <c r="E11" s="154"/>
      <c r="F11" s="155"/>
      <c r="G11" s="154"/>
      <c r="H11" s="156"/>
      <c r="I11" s="157"/>
      <c r="J11" s="109"/>
      <c r="K11" s="153"/>
      <c r="L11" s="154"/>
      <c r="M11" s="158"/>
      <c r="N11" s="158"/>
      <c r="O11" s="159"/>
      <c r="P11" s="100"/>
    </row>
    <row r="12" spans="1:16" s="31" customFormat="1" ht="19.5" customHeight="1">
      <c r="A12" s="152"/>
      <c r="B12" s="153"/>
      <c r="C12" s="153"/>
      <c r="D12" s="100"/>
      <c r="E12" s="154"/>
      <c r="F12" s="155"/>
      <c r="G12" s="154"/>
      <c r="H12" s="156"/>
      <c r="I12" s="157"/>
      <c r="J12" s="109"/>
      <c r="K12" s="153"/>
      <c r="L12" s="154"/>
      <c r="M12" s="158"/>
      <c r="N12" s="158"/>
      <c r="O12" s="159"/>
      <c r="P12" s="100"/>
    </row>
    <row r="13" spans="1:16" s="31" customFormat="1" ht="19.5" customHeight="1">
      <c r="A13" s="152"/>
      <c r="B13" s="153"/>
      <c r="C13" s="153"/>
      <c r="D13" s="100"/>
      <c r="E13" s="154"/>
      <c r="F13" s="155"/>
      <c r="G13" s="154"/>
      <c r="H13" s="156"/>
      <c r="I13" s="157"/>
      <c r="J13" s="109"/>
      <c r="K13" s="153"/>
      <c r="L13" s="154"/>
      <c r="M13" s="158"/>
      <c r="N13" s="158"/>
      <c r="O13" s="159"/>
      <c r="P13" s="100"/>
    </row>
    <row r="14" spans="1:16" s="31" customFormat="1" ht="19.5" customHeight="1">
      <c r="A14" s="152"/>
      <c r="B14" s="153"/>
      <c r="C14" s="153"/>
      <c r="D14" s="100"/>
      <c r="E14" s="154"/>
      <c r="F14" s="155"/>
      <c r="G14" s="154"/>
      <c r="H14" s="156"/>
      <c r="I14" s="157"/>
      <c r="J14" s="109"/>
      <c r="K14" s="153"/>
      <c r="L14" s="154"/>
      <c r="M14" s="158"/>
      <c r="N14" s="158"/>
      <c r="O14" s="159"/>
      <c r="P14" s="100"/>
    </row>
    <row r="15" spans="1:16" s="31" customFormat="1" ht="19.5" customHeight="1">
      <c r="A15" s="152"/>
      <c r="B15" s="153"/>
      <c r="C15" s="153"/>
      <c r="D15" s="100"/>
      <c r="E15" s="154"/>
      <c r="F15" s="155"/>
      <c r="G15" s="154"/>
      <c r="H15" s="156"/>
      <c r="I15" s="157"/>
      <c r="J15" s="109"/>
      <c r="K15" s="153"/>
      <c r="L15" s="154"/>
      <c r="M15" s="158"/>
      <c r="N15" s="158"/>
      <c r="O15" s="159"/>
      <c r="P15" s="100"/>
    </row>
    <row r="16" spans="1:16" s="31" customFormat="1" ht="19.5" customHeight="1">
      <c r="A16" s="152"/>
      <c r="B16" s="153"/>
      <c r="C16" s="153"/>
      <c r="D16" s="100"/>
      <c r="E16" s="154"/>
      <c r="F16" s="155"/>
      <c r="G16" s="154"/>
      <c r="H16" s="156"/>
      <c r="I16" s="157"/>
      <c r="J16" s="109"/>
      <c r="K16" s="153"/>
      <c r="L16" s="154"/>
      <c r="M16" s="158"/>
      <c r="N16" s="158"/>
      <c r="O16" s="159"/>
      <c r="P16" s="100"/>
    </row>
    <row r="17" spans="1:16" s="31" customFormat="1" ht="19.5" customHeight="1">
      <c r="A17" s="152"/>
      <c r="B17" s="153"/>
      <c r="C17" s="153"/>
      <c r="D17" s="100"/>
      <c r="E17" s="154"/>
      <c r="F17" s="155"/>
      <c r="G17" s="154"/>
      <c r="H17" s="156"/>
      <c r="I17" s="157"/>
      <c r="J17" s="109"/>
      <c r="K17" s="153"/>
      <c r="L17" s="154"/>
      <c r="M17" s="158"/>
      <c r="N17" s="158"/>
      <c r="O17" s="159"/>
      <c r="P17" s="100"/>
    </row>
    <row r="18" spans="1:16" s="31" customFormat="1" ht="19.5" customHeight="1">
      <c r="A18" s="152"/>
      <c r="B18" s="153"/>
      <c r="C18" s="153"/>
      <c r="D18" s="100"/>
      <c r="E18" s="154"/>
      <c r="F18" s="155"/>
      <c r="G18" s="154"/>
      <c r="H18" s="156"/>
      <c r="I18" s="157"/>
      <c r="J18" s="109"/>
      <c r="K18" s="153"/>
      <c r="L18" s="154"/>
      <c r="M18" s="158"/>
      <c r="N18" s="158"/>
      <c r="O18" s="159"/>
      <c r="P18" s="100"/>
    </row>
    <row r="19" spans="1:16" s="31" customFormat="1" ht="19.5" customHeight="1">
      <c r="A19" s="152"/>
      <c r="B19" s="153"/>
      <c r="C19" s="153"/>
      <c r="D19" s="100"/>
      <c r="E19" s="154"/>
      <c r="F19" s="155"/>
      <c r="G19" s="154"/>
      <c r="H19" s="156"/>
      <c r="I19" s="157"/>
      <c r="J19" s="109"/>
      <c r="K19" s="153"/>
      <c r="L19" s="154"/>
      <c r="M19" s="158"/>
      <c r="N19" s="158"/>
      <c r="O19" s="159"/>
      <c r="P19" s="100"/>
    </row>
    <row r="20" spans="1:13" s="31" customFormat="1" ht="19.5" customHeight="1">
      <c r="A20" s="160" t="s">
        <v>54</v>
      </c>
      <c r="B20" s="32">
        <f>SUM(B5:B19)</f>
        <v>0</v>
      </c>
      <c r="C20" s="32">
        <f>SUM(C5:C19)</f>
        <v>0</v>
      </c>
      <c r="D20" s="32" t="e">
        <f>(C20/B20)*100</f>
        <v>#DIV/0!</v>
      </c>
      <c r="E20" s="154" t="e">
        <f>ROUND((0.05+(0.009*D20)),4)</f>
        <v>#DIV/0!</v>
      </c>
      <c r="F20" s="155">
        <v>1.3</v>
      </c>
      <c r="G20" s="154" t="e">
        <f>ROUND((F20*E20),4)</f>
        <v>#DIV/0!</v>
      </c>
      <c r="H20" s="161" t="e">
        <f>SUM(H5:H19)</f>
        <v>#DIV/0!</v>
      </c>
      <c r="I20" s="162"/>
      <c r="J20" s="138"/>
      <c r="K20" s="138"/>
      <c r="L20" s="138"/>
      <c r="M20" s="138"/>
    </row>
    <row r="21" spans="1:13" s="31" customFormat="1" ht="19.5" customHeight="1">
      <c r="A21" s="138"/>
      <c r="B21" s="163"/>
      <c r="C21" s="163"/>
      <c r="D21" s="163"/>
      <c r="E21" s="164"/>
      <c r="F21" s="138"/>
      <c r="G21" s="164"/>
      <c r="H21" s="165"/>
      <c r="I21" s="162"/>
      <c r="J21" s="138"/>
      <c r="K21" s="138"/>
      <c r="L21" s="138"/>
      <c r="M21" s="138"/>
    </row>
    <row r="22" ht="19.5" customHeight="1"/>
    <row r="23" ht="12.75">
      <c r="A23" s="166" t="s">
        <v>139</v>
      </c>
    </row>
    <row r="25" ht="15.75">
      <c r="A25" s="167" t="s">
        <v>184</v>
      </c>
    </row>
    <row r="26" ht="15.75">
      <c r="A26" s="167" t="s">
        <v>185</v>
      </c>
    </row>
    <row r="27" ht="15.75">
      <c r="A27" s="167" t="s">
        <v>186</v>
      </c>
    </row>
    <row r="28" ht="15.75">
      <c r="A28" t="s">
        <v>187</v>
      </c>
    </row>
    <row r="29" ht="15.75">
      <c r="A29" t="s">
        <v>188</v>
      </c>
    </row>
    <row r="30" ht="15.75">
      <c r="A30" t="s">
        <v>189</v>
      </c>
    </row>
    <row r="31" ht="15.75">
      <c r="A31" t="s">
        <v>190</v>
      </c>
    </row>
    <row r="32" ht="15.75">
      <c r="A32" t="s">
        <v>191</v>
      </c>
    </row>
  </sheetData>
  <sheetProtection/>
  <mergeCells count="2">
    <mergeCell ref="B1:H1"/>
    <mergeCell ref="I1:P1"/>
  </mergeCells>
  <printOptions horizontalCentered="1"/>
  <pageMargins left="0.25" right="0.25" top="1.5" bottom="0.5" header="0.5" footer="0.25"/>
  <pageSetup blackAndWhite="1" fitToHeight="1" fitToWidth="1" horizontalDpi="600" verticalDpi="600" orientation="landscape" scale="59" r:id="rId2"/>
  <headerFooter alignWithMargins="0">
    <oddHeader>&amp;C&amp;"Arial,Bold"&amp;14BMP WATER QUALITY  VOLUME AND PEAK DISCHARGE CALCULATIONS
SHORT CUT METHOD
[PROJET NAME]
BOONE COUNTY, MISSOURI</oddHeader>
    <oddFooter>&amp;L&amp;8&amp;G STORMWATER PROGRAM - TOOLS (03/15/2010)&amp;RREVISED:  03/15/2010</oddFooter>
  </headerFooter>
  <colBreaks count="1" manualBreakCount="1">
    <brk id="8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0" zoomScaleNormal="70" workbookViewId="0" topLeftCell="A1">
      <selection activeCell="A5" sqref="A5"/>
    </sheetView>
  </sheetViews>
  <sheetFormatPr defaultColWidth="9.140625" defaultRowHeight="12.75"/>
  <cols>
    <col min="1" max="1" width="16.7109375" style="33" customWidth="1"/>
    <col min="2" max="4" width="12.7109375" style="33" customWidth="1"/>
    <col min="5" max="5" width="14.57421875" style="33" bestFit="1" customWidth="1"/>
    <col min="6" max="13" width="12.7109375" style="33" customWidth="1"/>
    <col min="14" max="14" width="12.7109375" style="0" customWidth="1"/>
    <col min="15" max="15" width="14.7109375" style="0" customWidth="1"/>
    <col min="16" max="16" width="12.7109375" style="0" customWidth="1"/>
  </cols>
  <sheetData>
    <row r="1" spans="1:16" s="31" customFormat="1" ht="19.5" customHeight="1">
      <c r="A1" s="138"/>
      <c r="B1" s="284" t="s">
        <v>116</v>
      </c>
      <c r="C1" s="275"/>
      <c r="D1" s="275"/>
      <c r="E1" s="275"/>
      <c r="F1" s="275"/>
      <c r="G1" s="275"/>
      <c r="H1" s="276"/>
      <c r="I1" s="284" t="s">
        <v>117</v>
      </c>
      <c r="J1" s="275"/>
      <c r="K1" s="275"/>
      <c r="L1" s="275"/>
      <c r="M1" s="275"/>
      <c r="N1" s="275"/>
      <c r="O1" s="275"/>
      <c r="P1" s="276"/>
    </row>
    <row r="2" spans="1:16" ht="19.5" customHeight="1">
      <c r="A2" s="141" t="s">
        <v>118</v>
      </c>
      <c r="B2" s="142" t="s">
        <v>119</v>
      </c>
      <c r="C2" s="142" t="s">
        <v>120</v>
      </c>
      <c r="D2" s="142" t="s">
        <v>120</v>
      </c>
      <c r="E2" s="142" t="s">
        <v>166</v>
      </c>
      <c r="F2" s="142" t="s">
        <v>121</v>
      </c>
      <c r="G2" s="142" t="s">
        <v>167</v>
      </c>
      <c r="H2" s="142" t="s">
        <v>168</v>
      </c>
      <c r="I2" s="142" t="s">
        <v>169</v>
      </c>
      <c r="J2" s="142" t="s">
        <v>122</v>
      </c>
      <c r="K2" s="142" t="s">
        <v>123</v>
      </c>
      <c r="L2" s="142" t="s">
        <v>170</v>
      </c>
      <c r="M2" s="142" t="s">
        <v>171</v>
      </c>
      <c r="N2" s="143" t="s">
        <v>172</v>
      </c>
      <c r="O2" s="142" t="s">
        <v>173</v>
      </c>
      <c r="P2" s="142" t="s">
        <v>174</v>
      </c>
    </row>
    <row r="3" spans="1:16" ht="12.75">
      <c r="A3" s="144" t="s">
        <v>124</v>
      </c>
      <c r="B3" s="145" t="s">
        <v>125</v>
      </c>
      <c r="C3" s="145" t="s">
        <v>125</v>
      </c>
      <c r="D3" s="145" t="s">
        <v>125</v>
      </c>
      <c r="E3" s="145" t="s">
        <v>126</v>
      </c>
      <c r="F3" s="145" t="s">
        <v>127</v>
      </c>
      <c r="G3" s="145" t="s">
        <v>128</v>
      </c>
      <c r="H3" s="145" t="s">
        <v>128</v>
      </c>
      <c r="I3" s="145" t="s">
        <v>129</v>
      </c>
      <c r="J3" s="145" t="s">
        <v>130</v>
      </c>
      <c r="K3" s="145" t="s">
        <v>131</v>
      </c>
      <c r="L3" s="145" t="s">
        <v>132</v>
      </c>
      <c r="M3" s="145" t="s">
        <v>133</v>
      </c>
      <c r="N3" s="146"/>
      <c r="O3" s="145" t="s">
        <v>31</v>
      </c>
      <c r="P3" s="145" t="s">
        <v>31</v>
      </c>
    </row>
    <row r="4" spans="1:16" ht="15.75">
      <c r="A4" s="147"/>
      <c r="B4" s="148" t="s">
        <v>134</v>
      </c>
      <c r="C4" s="148" t="s">
        <v>135</v>
      </c>
      <c r="D4" s="149" t="s">
        <v>175</v>
      </c>
      <c r="E4" s="150" t="s">
        <v>176</v>
      </c>
      <c r="F4" s="150" t="s">
        <v>136</v>
      </c>
      <c r="G4" s="148" t="s">
        <v>177</v>
      </c>
      <c r="H4" s="148" t="s">
        <v>178</v>
      </c>
      <c r="I4" s="148" t="s">
        <v>179</v>
      </c>
      <c r="J4" s="148" t="s">
        <v>137</v>
      </c>
      <c r="K4" s="148" t="s">
        <v>138</v>
      </c>
      <c r="L4" s="148" t="s">
        <v>180</v>
      </c>
      <c r="M4" s="149" t="s">
        <v>181</v>
      </c>
      <c r="N4" s="151"/>
      <c r="O4" s="148" t="s">
        <v>182</v>
      </c>
      <c r="P4" s="148" t="s">
        <v>183</v>
      </c>
    </row>
    <row r="5" spans="1:16" s="31" customFormat="1" ht="19.5" customHeight="1">
      <c r="A5" s="152"/>
      <c r="B5" s="153"/>
      <c r="C5" s="153"/>
      <c r="D5" s="100" t="e">
        <f>(C5/B5)*100</f>
        <v>#DIV/0!</v>
      </c>
      <c r="E5" s="168"/>
      <c r="F5" s="155">
        <v>1.3</v>
      </c>
      <c r="G5" s="154">
        <f>ROUND((F5*E5),4)</f>
        <v>0</v>
      </c>
      <c r="H5" s="156">
        <f>ROUND(((G5/12)*B5*43560),0)</f>
        <v>0</v>
      </c>
      <c r="I5" s="157">
        <f>ROUND(((1000/(10+(5*F5)+(10*G5)-(10*(((G5^2)+(1.25*G5*F5))^0.5))))),0)</f>
        <v>61</v>
      </c>
      <c r="J5" s="109"/>
      <c r="K5" s="153"/>
      <c r="L5" s="154" t="str">
        <f>IF((J5=0),("N/A"),(IF(((ROUND((((J5^0.8)*((1000/I5)-9)^0.7)/(1140*(K5^0.5))),3))&gt;0.1),(ROUND((((J5^0.8)*((1000/I5)-9)^0.7)/(1140*(K5^0.5))),3)),0.1)))</f>
        <v>N/A</v>
      </c>
      <c r="M5" s="158">
        <f>0.2*((1000/I5)-10)</f>
        <v>1.2786885245901638</v>
      </c>
      <c r="N5" s="158">
        <f>ROUND((M5/F5),3)</f>
        <v>0.984</v>
      </c>
      <c r="O5" s="159"/>
      <c r="P5" s="100" t="str">
        <f>IF((O5=0),("N/A"),(ROUND(((O5/640)*B5*G5),2)))</f>
        <v>N/A</v>
      </c>
    </row>
    <row r="6" spans="1:16" s="31" customFormat="1" ht="19.5" customHeight="1">
      <c r="A6" s="152"/>
      <c r="B6" s="153"/>
      <c r="C6" s="153"/>
      <c r="D6" s="100"/>
      <c r="E6" s="168"/>
      <c r="F6" s="155"/>
      <c r="G6" s="154"/>
      <c r="H6" s="156"/>
      <c r="I6" s="157"/>
      <c r="J6" s="109"/>
      <c r="K6" s="153"/>
      <c r="L6" s="154"/>
      <c r="M6" s="158"/>
      <c r="N6" s="158"/>
      <c r="O6" s="159"/>
      <c r="P6" s="100"/>
    </row>
    <row r="7" spans="1:16" s="31" customFormat="1" ht="19.5" customHeight="1">
      <c r="A7" s="152"/>
      <c r="B7" s="153"/>
      <c r="C7" s="153"/>
      <c r="D7" s="100"/>
      <c r="E7" s="168"/>
      <c r="F7" s="155"/>
      <c r="G7" s="154"/>
      <c r="H7" s="156"/>
      <c r="I7" s="157"/>
      <c r="J7" s="109"/>
      <c r="K7" s="153"/>
      <c r="L7" s="154"/>
      <c r="M7" s="158"/>
      <c r="N7" s="158"/>
      <c r="O7" s="159"/>
      <c r="P7" s="100"/>
    </row>
    <row r="8" spans="1:16" s="31" customFormat="1" ht="19.5" customHeight="1">
      <c r="A8" s="152"/>
      <c r="B8" s="153"/>
      <c r="C8" s="153"/>
      <c r="D8" s="100"/>
      <c r="E8" s="168"/>
      <c r="F8" s="155"/>
      <c r="G8" s="154"/>
      <c r="H8" s="156"/>
      <c r="I8" s="157"/>
      <c r="J8" s="109"/>
      <c r="K8" s="153"/>
      <c r="L8" s="154"/>
      <c r="M8" s="158"/>
      <c r="N8" s="158"/>
      <c r="O8" s="159"/>
      <c r="P8" s="100"/>
    </row>
    <row r="9" spans="1:16" s="31" customFormat="1" ht="19.5" customHeight="1">
      <c r="A9" s="152"/>
      <c r="B9" s="153"/>
      <c r="C9" s="153"/>
      <c r="D9" s="100"/>
      <c r="E9" s="168"/>
      <c r="F9" s="155"/>
      <c r="G9" s="154"/>
      <c r="H9" s="156"/>
      <c r="I9" s="157"/>
      <c r="J9" s="109"/>
      <c r="K9" s="153"/>
      <c r="L9" s="154"/>
      <c r="M9" s="158"/>
      <c r="N9" s="158"/>
      <c r="O9" s="159"/>
      <c r="P9" s="100"/>
    </row>
    <row r="10" spans="1:16" s="31" customFormat="1" ht="19.5" customHeight="1">
      <c r="A10" s="152"/>
      <c r="B10" s="153"/>
      <c r="C10" s="153"/>
      <c r="D10" s="100"/>
      <c r="E10" s="168"/>
      <c r="F10" s="155"/>
      <c r="G10" s="154"/>
      <c r="H10" s="156"/>
      <c r="I10" s="157"/>
      <c r="J10" s="109"/>
      <c r="K10" s="153"/>
      <c r="L10" s="154"/>
      <c r="M10" s="158"/>
      <c r="N10" s="158"/>
      <c r="O10" s="159"/>
      <c r="P10" s="100"/>
    </row>
    <row r="11" spans="1:16" s="31" customFormat="1" ht="19.5" customHeight="1">
      <c r="A11" s="152"/>
      <c r="B11" s="153"/>
      <c r="C11" s="153"/>
      <c r="D11" s="100"/>
      <c r="E11" s="168"/>
      <c r="F11" s="155"/>
      <c r="G11" s="154"/>
      <c r="H11" s="156"/>
      <c r="I11" s="157"/>
      <c r="J11" s="109"/>
      <c r="K11" s="153"/>
      <c r="L11" s="154"/>
      <c r="M11" s="158"/>
      <c r="N11" s="158"/>
      <c r="O11" s="159"/>
      <c r="P11" s="100"/>
    </row>
    <row r="12" spans="1:16" s="31" customFormat="1" ht="19.5" customHeight="1">
      <c r="A12" s="152"/>
      <c r="B12" s="153"/>
      <c r="C12" s="153"/>
      <c r="D12" s="100"/>
      <c r="E12" s="168"/>
      <c r="F12" s="155"/>
      <c r="G12" s="154"/>
      <c r="H12" s="156"/>
      <c r="I12" s="157"/>
      <c r="J12" s="109"/>
      <c r="K12" s="153"/>
      <c r="L12" s="154"/>
      <c r="M12" s="158"/>
      <c r="N12" s="158"/>
      <c r="O12" s="159"/>
      <c r="P12" s="100"/>
    </row>
    <row r="13" spans="1:16" s="31" customFormat="1" ht="19.5" customHeight="1">
      <c r="A13" s="152"/>
      <c r="B13" s="153"/>
      <c r="C13" s="153"/>
      <c r="D13" s="100"/>
      <c r="E13" s="168"/>
      <c r="F13" s="155"/>
      <c r="G13" s="154"/>
      <c r="H13" s="156"/>
      <c r="I13" s="157"/>
      <c r="J13" s="109"/>
      <c r="K13" s="153"/>
      <c r="L13" s="154"/>
      <c r="M13" s="158"/>
      <c r="N13" s="158"/>
      <c r="O13" s="159"/>
      <c r="P13" s="100"/>
    </row>
    <row r="14" spans="1:16" s="31" customFormat="1" ht="19.5" customHeight="1">
      <c r="A14" s="152"/>
      <c r="B14" s="153"/>
      <c r="C14" s="153"/>
      <c r="D14" s="100"/>
      <c r="E14" s="168"/>
      <c r="F14" s="155"/>
      <c r="G14" s="154"/>
      <c r="H14" s="156"/>
      <c r="I14" s="157"/>
      <c r="J14" s="109"/>
      <c r="K14" s="153"/>
      <c r="L14" s="154"/>
      <c r="M14" s="158"/>
      <c r="N14" s="158"/>
      <c r="O14" s="159"/>
      <c r="P14" s="100"/>
    </row>
    <row r="15" spans="1:16" s="31" customFormat="1" ht="19.5" customHeight="1">
      <c r="A15" s="152"/>
      <c r="B15" s="153"/>
      <c r="C15" s="153"/>
      <c r="D15" s="100"/>
      <c r="E15" s="168"/>
      <c r="F15" s="155"/>
      <c r="G15" s="154"/>
      <c r="H15" s="156"/>
      <c r="I15" s="157"/>
      <c r="J15" s="109"/>
      <c r="K15" s="153"/>
      <c r="L15" s="154"/>
      <c r="M15" s="158"/>
      <c r="N15" s="158"/>
      <c r="O15" s="159"/>
      <c r="P15" s="100"/>
    </row>
    <row r="16" spans="1:16" s="31" customFormat="1" ht="19.5" customHeight="1">
      <c r="A16" s="152"/>
      <c r="B16" s="153"/>
      <c r="C16" s="153"/>
      <c r="D16" s="100"/>
      <c r="E16" s="168"/>
      <c r="F16" s="155"/>
      <c r="G16" s="154"/>
      <c r="H16" s="156"/>
      <c r="I16" s="157"/>
      <c r="J16" s="109"/>
      <c r="K16" s="153"/>
      <c r="L16" s="154"/>
      <c r="M16" s="158"/>
      <c r="N16" s="158"/>
      <c r="O16" s="159"/>
      <c r="P16" s="100"/>
    </row>
    <row r="17" spans="1:16" s="31" customFormat="1" ht="19.5" customHeight="1">
      <c r="A17" s="152"/>
      <c r="B17" s="153"/>
      <c r="C17" s="153"/>
      <c r="D17" s="100"/>
      <c r="E17" s="168"/>
      <c r="F17" s="155"/>
      <c r="G17" s="154"/>
      <c r="H17" s="156"/>
      <c r="I17" s="157"/>
      <c r="J17" s="109"/>
      <c r="K17" s="153"/>
      <c r="L17" s="154"/>
      <c r="M17" s="158"/>
      <c r="N17" s="158"/>
      <c r="O17" s="159"/>
      <c r="P17" s="100"/>
    </row>
    <row r="18" spans="1:16" s="31" customFormat="1" ht="19.5" customHeight="1">
      <c r="A18" s="152"/>
      <c r="B18" s="153"/>
      <c r="C18" s="153"/>
      <c r="D18" s="100"/>
      <c r="E18" s="168"/>
      <c r="F18" s="155"/>
      <c r="G18" s="154"/>
      <c r="H18" s="156"/>
      <c r="I18" s="157"/>
      <c r="J18" s="109"/>
      <c r="K18" s="153"/>
      <c r="L18" s="154"/>
      <c r="M18" s="158"/>
      <c r="N18" s="158"/>
      <c r="O18" s="159"/>
      <c r="P18" s="100"/>
    </row>
    <row r="19" spans="1:16" s="31" customFormat="1" ht="19.5" customHeight="1">
      <c r="A19" s="152"/>
      <c r="B19" s="153"/>
      <c r="C19" s="153"/>
      <c r="D19" s="100"/>
      <c r="E19" s="168"/>
      <c r="F19" s="155"/>
      <c r="G19" s="154"/>
      <c r="H19" s="156"/>
      <c r="I19" s="157"/>
      <c r="J19" s="109"/>
      <c r="K19" s="153"/>
      <c r="L19" s="154"/>
      <c r="M19" s="158"/>
      <c r="N19" s="158"/>
      <c r="O19" s="159"/>
      <c r="P19" s="100"/>
    </row>
    <row r="20" spans="1:13" s="31" customFormat="1" ht="19.5" customHeight="1">
      <c r="A20" s="160" t="s">
        <v>54</v>
      </c>
      <c r="B20" s="32">
        <f>SUM(B5:B19)</f>
        <v>0</v>
      </c>
      <c r="C20" s="32">
        <f>SUM(C5:C19)</f>
        <v>0</v>
      </c>
      <c r="D20" s="32" t="e">
        <f>(C20/B20)*100</f>
        <v>#DIV/0!</v>
      </c>
      <c r="E20" s="169"/>
      <c r="F20" s="170"/>
      <c r="G20" s="154">
        <f>SUM(G5:G19)</f>
        <v>0</v>
      </c>
      <c r="H20" s="156">
        <f>SUM(H5:H19)</f>
        <v>0</v>
      </c>
      <c r="I20" s="162"/>
      <c r="J20" s="138"/>
      <c r="K20" s="138"/>
      <c r="L20" s="138"/>
      <c r="M20" s="138"/>
    </row>
    <row r="21" spans="1:13" s="31" customFormat="1" ht="19.5" customHeight="1">
      <c r="A21" s="138"/>
      <c r="B21" s="163"/>
      <c r="C21" s="163"/>
      <c r="D21" s="163"/>
      <c r="E21" s="164"/>
      <c r="F21" s="138"/>
      <c r="G21" s="164"/>
      <c r="H21" s="165"/>
      <c r="I21" s="162"/>
      <c r="J21" s="138"/>
      <c r="K21" s="138"/>
      <c r="L21" s="138"/>
      <c r="M21" s="138"/>
    </row>
    <row r="22" ht="19.5" customHeight="1"/>
    <row r="23" ht="12.75">
      <c r="A23" s="166" t="s">
        <v>139</v>
      </c>
    </row>
    <row r="25" ht="15.75">
      <c r="A25" s="167" t="s">
        <v>192</v>
      </c>
    </row>
    <row r="26" ht="15.75">
      <c r="A26" s="167" t="s">
        <v>185</v>
      </c>
    </row>
    <row r="27" ht="15.75">
      <c r="A27" s="167" t="s">
        <v>186</v>
      </c>
    </row>
    <row r="28" ht="15.75">
      <c r="A28" t="s">
        <v>187</v>
      </c>
    </row>
    <row r="29" ht="15.75">
      <c r="A29" t="s">
        <v>188</v>
      </c>
    </row>
    <row r="30" ht="15.75">
      <c r="A30" t="s">
        <v>189</v>
      </c>
    </row>
    <row r="31" ht="15.75">
      <c r="A31" t="s">
        <v>190</v>
      </c>
    </row>
    <row r="32" ht="15.75">
      <c r="A32" t="s">
        <v>191</v>
      </c>
    </row>
  </sheetData>
  <sheetProtection/>
  <mergeCells count="2">
    <mergeCell ref="B1:H1"/>
    <mergeCell ref="I1:P1"/>
  </mergeCells>
  <printOptions horizontalCentered="1"/>
  <pageMargins left="0.25" right="0.25" top="1.5" bottom="0.5" header="0.5" footer="0.25"/>
  <pageSetup blackAndWhite="1" fitToHeight="1" fitToWidth="1" horizontalDpi="600" verticalDpi="600" orientation="landscape" scale="59" r:id="rId2"/>
  <headerFooter alignWithMargins="0">
    <oddHeader>&amp;C&amp;"Arial,Bold"&amp;14BMP WATER QUALITY  VOLUME AND PEAK DISCHARGE CALCULATIONS
SMALL STORMS METHOD
[PROJECT NAME]
BOONE COUNTY, MISSOURI</oddHeader>
    <oddFooter>&amp;L&amp;8&amp;G STORMWATER PROGRAM - TOOLS (03/15/2010)&amp;RREVISED:  03/15/2010</oddFooter>
  </headerFooter>
  <colBreaks count="1" manualBreakCount="1">
    <brk id="8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1">
      <selection activeCell="A4" sqref="A4:A9"/>
    </sheetView>
  </sheetViews>
  <sheetFormatPr defaultColWidth="9.140625" defaultRowHeight="12.75"/>
  <cols>
    <col min="1" max="1" width="13.7109375" style="0" customWidth="1"/>
    <col min="2" max="2" width="14.7109375" style="0" customWidth="1"/>
    <col min="3" max="3" width="24.57421875" style="0" customWidth="1"/>
    <col min="4" max="4" width="9.28125" style="0" customWidth="1"/>
    <col min="5" max="5" width="14.7109375" style="0" customWidth="1"/>
    <col min="6" max="9" width="10.7109375" style="0" customWidth="1"/>
    <col min="10" max="12" width="9.28125" style="0" customWidth="1"/>
  </cols>
  <sheetData>
    <row r="1" spans="1:12" ht="15" customHeight="1">
      <c r="A1" s="171" t="s">
        <v>140</v>
      </c>
      <c r="B1" s="172" t="s">
        <v>166</v>
      </c>
      <c r="C1" s="323" t="s">
        <v>48</v>
      </c>
      <c r="D1" s="324"/>
      <c r="E1" s="325"/>
      <c r="F1" s="174" t="s">
        <v>193</v>
      </c>
      <c r="G1" s="174" t="s">
        <v>194</v>
      </c>
      <c r="H1" s="173" t="s">
        <v>195</v>
      </c>
      <c r="I1" s="175" t="s">
        <v>67</v>
      </c>
      <c r="K1" s="55"/>
      <c r="L1" s="33"/>
    </row>
    <row r="2" spans="1:12" ht="15" customHeight="1">
      <c r="A2" s="139" t="s">
        <v>141</v>
      </c>
      <c r="B2" s="176" t="s">
        <v>126</v>
      </c>
      <c r="C2" s="177"/>
      <c r="D2" s="178"/>
      <c r="E2" s="179"/>
      <c r="F2" s="179"/>
      <c r="G2" s="179"/>
      <c r="H2" s="180"/>
      <c r="I2" s="179" t="s">
        <v>66</v>
      </c>
      <c r="K2" s="55"/>
      <c r="L2" s="33"/>
    </row>
    <row r="3" spans="1:12" ht="15" customHeight="1">
      <c r="A3" s="181" t="s">
        <v>124</v>
      </c>
      <c r="B3" s="182" t="s">
        <v>176</v>
      </c>
      <c r="C3" s="183"/>
      <c r="D3" s="184"/>
      <c r="E3" s="182"/>
      <c r="F3" s="182"/>
      <c r="G3" s="182"/>
      <c r="H3" s="185"/>
      <c r="I3" s="182"/>
      <c r="K3" s="55"/>
      <c r="L3" s="56"/>
    </row>
    <row r="4" spans="1:11" s="31" customFormat="1" ht="15" customHeight="1">
      <c r="A4" s="277"/>
      <c r="B4" s="316" t="e">
        <f>I9/G9</f>
        <v>#DIV/0!</v>
      </c>
      <c r="C4" s="186" t="s">
        <v>49</v>
      </c>
      <c r="D4" s="187"/>
      <c r="E4" s="188"/>
      <c r="F4" s="189">
        <v>0.86</v>
      </c>
      <c r="G4" s="190"/>
      <c r="H4" s="87"/>
      <c r="I4" s="191">
        <f>F4*G4*H4</f>
        <v>0</v>
      </c>
      <c r="K4" s="88"/>
    </row>
    <row r="5" spans="1:11" s="31" customFormat="1" ht="15" customHeight="1">
      <c r="A5" s="314"/>
      <c r="B5" s="317"/>
      <c r="C5" s="192" t="s">
        <v>50</v>
      </c>
      <c r="D5" s="193"/>
      <c r="E5" s="194"/>
      <c r="F5" s="195">
        <v>0.98</v>
      </c>
      <c r="G5" s="86"/>
      <c r="H5" s="87"/>
      <c r="I5" s="191">
        <f>F5*G5*H5</f>
        <v>0</v>
      </c>
      <c r="K5" s="88"/>
    </row>
    <row r="6" spans="1:11" s="31" customFormat="1" ht="15" customHeight="1">
      <c r="A6" s="314"/>
      <c r="B6" s="317"/>
      <c r="C6" s="192" t="s">
        <v>51</v>
      </c>
      <c r="D6" s="193"/>
      <c r="E6" s="194"/>
      <c r="F6" s="195">
        <v>0.74</v>
      </c>
      <c r="G6" s="86"/>
      <c r="H6" s="87"/>
      <c r="I6" s="191">
        <f>F6*G6*H6</f>
        <v>0</v>
      </c>
      <c r="K6" s="88"/>
    </row>
    <row r="7" spans="1:11" s="31" customFormat="1" ht="15" customHeight="1">
      <c r="A7" s="314"/>
      <c r="B7" s="317"/>
      <c r="C7" s="192" t="s">
        <v>52</v>
      </c>
      <c r="D7" s="193"/>
      <c r="E7" s="194"/>
      <c r="F7" s="195">
        <v>0.13</v>
      </c>
      <c r="G7" s="86"/>
      <c r="H7" s="196"/>
      <c r="I7" s="191">
        <f>F7*G7</f>
        <v>0</v>
      </c>
      <c r="K7" s="88"/>
    </row>
    <row r="8" spans="1:11" s="31" customFormat="1" ht="15" customHeight="1">
      <c r="A8" s="314"/>
      <c r="B8" s="317"/>
      <c r="C8" s="192" t="s">
        <v>53</v>
      </c>
      <c r="D8" s="193"/>
      <c r="E8" s="194"/>
      <c r="F8" s="195">
        <v>0.24</v>
      </c>
      <c r="G8" s="86"/>
      <c r="H8" s="196"/>
      <c r="I8" s="191">
        <f>F8*G8</f>
        <v>0</v>
      </c>
      <c r="K8" s="88"/>
    </row>
    <row r="9" spans="1:11" s="31" customFormat="1" ht="15" customHeight="1" thickBot="1">
      <c r="A9" s="315"/>
      <c r="B9" s="318"/>
      <c r="C9" s="197"/>
      <c r="D9" s="198"/>
      <c r="E9" s="199" t="s">
        <v>54</v>
      </c>
      <c r="F9" s="200"/>
      <c r="G9" s="201">
        <f>SUM(G4:G8)</f>
        <v>0</v>
      </c>
      <c r="H9" s="202"/>
      <c r="I9" s="203">
        <f>SUM(I4:K8)</f>
        <v>0</v>
      </c>
      <c r="K9" s="88"/>
    </row>
    <row r="10" spans="1:11" s="31" customFormat="1" ht="15" customHeight="1" thickTop="1">
      <c r="A10" s="277"/>
      <c r="B10" s="316" t="e">
        <f>I15/G15</f>
        <v>#DIV/0!</v>
      </c>
      <c r="C10" s="186" t="s">
        <v>49</v>
      </c>
      <c r="D10" s="187"/>
      <c r="E10" s="188"/>
      <c r="F10" s="189">
        <v>0.86</v>
      </c>
      <c r="G10" s="190"/>
      <c r="H10" s="87"/>
      <c r="I10" s="191">
        <f>F10*G10*H10</f>
        <v>0</v>
      </c>
      <c r="K10" s="88"/>
    </row>
    <row r="11" spans="1:11" s="31" customFormat="1" ht="15" customHeight="1">
      <c r="A11" s="314"/>
      <c r="B11" s="317"/>
      <c r="C11" s="192" t="s">
        <v>50</v>
      </c>
      <c r="D11" s="193"/>
      <c r="E11" s="194"/>
      <c r="F11" s="195">
        <v>0.98</v>
      </c>
      <c r="G11" s="86"/>
      <c r="H11" s="87"/>
      <c r="I11" s="191">
        <f>F11*G11*H11</f>
        <v>0</v>
      </c>
      <c r="K11" s="88"/>
    </row>
    <row r="12" spans="1:11" s="31" customFormat="1" ht="15" customHeight="1">
      <c r="A12" s="314"/>
      <c r="B12" s="317"/>
      <c r="C12" s="192" t="s">
        <v>51</v>
      </c>
      <c r="D12" s="193"/>
      <c r="E12" s="194"/>
      <c r="F12" s="195">
        <v>0.74</v>
      </c>
      <c r="G12" s="86"/>
      <c r="H12" s="87"/>
      <c r="I12" s="191">
        <f>F12*G12*H12</f>
        <v>0</v>
      </c>
      <c r="K12" s="88"/>
    </row>
    <row r="13" spans="1:11" s="31" customFormat="1" ht="15" customHeight="1">
      <c r="A13" s="314"/>
      <c r="B13" s="317"/>
      <c r="C13" s="192" t="s">
        <v>52</v>
      </c>
      <c r="D13" s="193"/>
      <c r="E13" s="194"/>
      <c r="F13" s="195">
        <v>0.13</v>
      </c>
      <c r="G13" s="86"/>
      <c r="H13" s="196"/>
      <c r="I13" s="191">
        <f>F13*G13</f>
        <v>0</v>
      </c>
      <c r="K13" s="88"/>
    </row>
    <row r="14" spans="1:11" s="31" customFormat="1" ht="15" customHeight="1">
      <c r="A14" s="314"/>
      <c r="B14" s="317"/>
      <c r="C14" s="192" t="s">
        <v>53</v>
      </c>
      <c r="D14" s="193"/>
      <c r="E14" s="194"/>
      <c r="F14" s="195">
        <v>0.24</v>
      </c>
      <c r="G14" s="86"/>
      <c r="H14" s="196"/>
      <c r="I14" s="191">
        <f>F14*G14</f>
        <v>0</v>
      </c>
      <c r="K14" s="88"/>
    </row>
    <row r="15" spans="1:11" s="31" customFormat="1" ht="15" customHeight="1" thickBot="1">
      <c r="A15" s="315"/>
      <c r="B15" s="318"/>
      <c r="C15" s="197"/>
      <c r="D15" s="198"/>
      <c r="E15" s="199" t="s">
        <v>54</v>
      </c>
      <c r="F15" s="200"/>
      <c r="G15" s="201">
        <f>SUM(G10:G14)</f>
        <v>0</v>
      </c>
      <c r="H15" s="202"/>
      <c r="I15" s="203">
        <f>SUM(I10:K14)</f>
        <v>0</v>
      </c>
      <c r="K15" s="88"/>
    </row>
    <row r="16" spans="1:11" s="31" customFormat="1" ht="15" customHeight="1" thickTop="1">
      <c r="A16" s="277"/>
      <c r="B16" s="316" t="e">
        <f>I21/G21</f>
        <v>#DIV/0!</v>
      </c>
      <c r="C16" s="186" t="s">
        <v>49</v>
      </c>
      <c r="D16" s="187"/>
      <c r="E16" s="188"/>
      <c r="F16" s="189">
        <v>0.86</v>
      </c>
      <c r="G16" s="190"/>
      <c r="H16" s="87"/>
      <c r="I16" s="191">
        <f>F16*G16*H16</f>
        <v>0</v>
      </c>
      <c r="K16" s="88"/>
    </row>
    <row r="17" spans="1:11" s="31" customFormat="1" ht="15" customHeight="1">
      <c r="A17" s="314"/>
      <c r="B17" s="317"/>
      <c r="C17" s="192" t="s">
        <v>50</v>
      </c>
      <c r="D17" s="193"/>
      <c r="E17" s="194"/>
      <c r="F17" s="195">
        <v>0.98</v>
      </c>
      <c r="G17" s="86"/>
      <c r="H17" s="87"/>
      <c r="I17" s="191">
        <f>F17*G17*H17</f>
        <v>0</v>
      </c>
      <c r="K17" s="88"/>
    </row>
    <row r="18" spans="1:11" s="31" customFormat="1" ht="15" customHeight="1">
      <c r="A18" s="314"/>
      <c r="B18" s="317"/>
      <c r="C18" s="192" t="s">
        <v>51</v>
      </c>
      <c r="D18" s="193"/>
      <c r="E18" s="194"/>
      <c r="F18" s="195">
        <v>0.74</v>
      </c>
      <c r="G18" s="86"/>
      <c r="H18" s="87"/>
      <c r="I18" s="191">
        <f>F18*G18*H18</f>
        <v>0</v>
      </c>
      <c r="K18" s="88"/>
    </row>
    <row r="19" spans="1:11" s="31" customFormat="1" ht="15" customHeight="1">
      <c r="A19" s="314"/>
      <c r="B19" s="317"/>
      <c r="C19" s="192" t="s">
        <v>52</v>
      </c>
      <c r="D19" s="193"/>
      <c r="E19" s="194"/>
      <c r="F19" s="195">
        <v>0.13</v>
      </c>
      <c r="G19" s="86"/>
      <c r="H19" s="196"/>
      <c r="I19" s="191">
        <f>F19*G19</f>
        <v>0</v>
      </c>
      <c r="K19" s="88"/>
    </row>
    <row r="20" spans="1:11" s="31" customFormat="1" ht="15" customHeight="1">
      <c r="A20" s="314"/>
      <c r="B20" s="317"/>
      <c r="C20" s="192" t="s">
        <v>53</v>
      </c>
      <c r="D20" s="193"/>
      <c r="E20" s="194"/>
      <c r="F20" s="195">
        <v>0.24</v>
      </c>
      <c r="G20" s="86"/>
      <c r="H20" s="196"/>
      <c r="I20" s="191">
        <f>F20*G20</f>
        <v>0</v>
      </c>
      <c r="K20" s="88"/>
    </row>
    <row r="21" spans="1:11" s="31" customFormat="1" ht="15" customHeight="1" thickBot="1">
      <c r="A21" s="315"/>
      <c r="B21" s="318"/>
      <c r="C21" s="197"/>
      <c r="D21" s="198"/>
      <c r="E21" s="199" t="s">
        <v>54</v>
      </c>
      <c r="F21" s="200"/>
      <c r="G21" s="201">
        <f>SUM(G16:G20)</f>
        <v>0</v>
      </c>
      <c r="H21" s="202"/>
      <c r="I21" s="203">
        <f>SUM(I16:K20)</f>
        <v>0</v>
      </c>
      <c r="K21" s="88"/>
    </row>
    <row r="22" spans="1:11" s="31" customFormat="1" ht="15" customHeight="1" thickTop="1">
      <c r="A22" s="277"/>
      <c r="B22" s="316" t="e">
        <f>I27/G27</f>
        <v>#DIV/0!</v>
      </c>
      <c r="C22" s="186" t="s">
        <v>49</v>
      </c>
      <c r="D22" s="187"/>
      <c r="E22" s="188"/>
      <c r="F22" s="189">
        <v>0.86</v>
      </c>
      <c r="G22" s="190"/>
      <c r="H22" s="87"/>
      <c r="I22" s="191">
        <f>F22*G22*H22</f>
        <v>0</v>
      </c>
      <c r="K22" s="88"/>
    </row>
    <row r="23" spans="1:11" s="31" customFormat="1" ht="15" customHeight="1">
      <c r="A23" s="314"/>
      <c r="B23" s="317"/>
      <c r="C23" s="192" t="s">
        <v>50</v>
      </c>
      <c r="D23" s="193"/>
      <c r="E23" s="194"/>
      <c r="F23" s="195">
        <v>0.98</v>
      </c>
      <c r="G23" s="86"/>
      <c r="H23" s="87"/>
      <c r="I23" s="191">
        <f>F23*G23*H23</f>
        <v>0</v>
      </c>
      <c r="K23" s="88"/>
    </row>
    <row r="24" spans="1:11" s="31" customFormat="1" ht="15" customHeight="1">
      <c r="A24" s="314"/>
      <c r="B24" s="317"/>
      <c r="C24" s="192" t="s">
        <v>51</v>
      </c>
      <c r="D24" s="193"/>
      <c r="E24" s="194"/>
      <c r="F24" s="195">
        <v>0.74</v>
      </c>
      <c r="G24" s="86"/>
      <c r="H24" s="87"/>
      <c r="I24" s="191">
        <f>F24*G24*H24</f>
        <v>0</v>
      </c>
      <c r="K24" s="88"/>
    </row>
    <row r="25" spans="1:11" s="31" customFormat="1" ht="15" customHeight="1">
      <c r="A25" s="314"/>
      <c r="B25" s="317"/>
      <c r="C25" s="192" t="s">
        <v>52</v>
      </c>
      <c r="D25" s="193"/>
      <c r="E25" s="194"/>
      <c r="F25" s="195">
        <v>0.13</v>
      </c>
      <c r="G25" s="86"/>
      <c r="H25" s="196"/>
      <c r="I25" s="191">
        <f>F25*G25</f>
        <v>0</v>
      </c>
      <c r="K25" s="88"/>
    </row>
    <row r="26" spans="1:9" ht="15" customHeight="1">
      <c r="A26" s="314"/>
      <c r="B26" s="317"/>
      <c r="C26" s="192" t="s">
        <v>53</v>
      </c>
      <c r="D26" s="193"/>
      <c r="E26" s="194"/>
      <c r="F26" s="195">
        <v>0.24</v>
      </c>
      <c r="G26" s="86"/>
      <c r="H26" s="196"/>
      <c r="I26" s="191">
        <f>F26*G26</f>
        <v>0</v>
      </c>
    </row>
    <row r="27" spans="1:9" ht="15" customHeight="1" thickBot="1">
      <c r="A27" s="315"/>
      <c r="B27" s="318"/>
      <c r="C27" s="197"/>
      <c r="D27" s="198"/>
      <c r="E27" s="199" t="s">
        <v>54</v>
      </c>
      <c r="F27" s="200"/>
      <c r="G27" s="201">
        <f>SUM(G22:G26)</f>
        <v>0</v>
      </c>
      <c r="H27" s="202"/>
      <c r="I27" s="203">
        <f>SUM(I22:K26)</f>
        <v>0</v>
      </c>
    </row>
    <row r="28" spans="1:9" ht="15" customHeight="1" thickTop="1">
      <c r="A28" s="277"/>
      <c r="B28" s="316" t="e">
        <f>I33/G33</f>
        <v>#DIV/0!</v>
      </c>
      <c r="C28" s="186" t="s">
        <v>49</v>
      </c>
      <c r="D28" s="187"/>
      <c r="E28" s="188"/>
      <c r="F28" s="189">
        <v>0.86</v>
      </c>
      <c r="G28" s="190"/>
      <c r="H28" s="87"/>
      <c r="I28" s="191">
        <f>F28*G28*H28</f>
        <v>0</v>
      </c>
    </row>
    <row r="29" spans="1:9" ht="15" customHeight="1">
      <c r="A29" s="314"/>
      <c r="B29" s="317"/>
      <c r="C29" s="192" t="s">
        <v>50</v>
      </c>
      <c r="D29" s="193"/>
      <c r="E29" s="194"/>
      <c r="F29" s="195">
        <v>0.98</v>
      </c>
      <c r="G29" s="86"/>
      <c r="H29" s="87"/>
      <c r="I29" s="191">
        <f>F29*G29*H29</f>
        <v>0</v>
      </c>
    </row>
    <row r="30" spans="1:9" ht="15" customHeight="1">
      <c r="A30" s="314"/>
      <c r="B30" s="317"/>
      <c r="C30" s="192" t="s">
        <v>51</v>
      </c>
      <c r="D30" s="193"/>
      <c r="E30" s="194"/>
      <c r="F30" s="195">
        <v>0.74</v>
      </c>
      <c r="G30" s="86"/>
      <c r="H30" s="87"/>
      <c r="I30" s="191">
        <f>F30*G30*H30</f>
        <v>0</v>
      </c>
    </row>
    <row r="31" spans="1:9" ht="15" customHeight="1">
      <c r="A31" s="314"/>
      <c r="B31" s="317"/>
      <c r="C31" s="192" t="s">
        <v>52</v>
      </c>
      <c r="D31" s="193"/>
      <c r="E31" s="194"/>
      <c r="F31" s="195">
        <v>0.13</v>
      </c>
      <c r="G31" s="86"/>
      <c r="H31" s="196"/>
      <c r="I31" s="191">
        <f>F31*G31</f>
        <v>0</v>
      </c>
    </row>
    <row r="32" spans="1:9" ht="15" customHeight="1">
      <c r="A32" s="314"/>
      <c r="B32" s="317"/>
      <c r="C32" s="192" t="s">
        <v>53</v>
      </c>
      <c r="D32" s="193"/>
      <c r="E32" s="194"/>
      <c r="F32" s="195">
        <v>0.24</v>
      </c>
      <c r="G32" s="86"/>
      <c r="H32" s="196"/>
      <c r="I32" s="191">
        <f>F32*G32</f>
        <v>0</v>
      </c>
    </row>
    <row r="33" spans="1:9" ht="15" customHeight="1" thickBot="1">
      <c r="A33" s="315"/>
      <c r="B33" s="318"/>
      <c r="C33" s="197"/>
      <c r="D33" s="198"/>
      <c r="E33" s="199" t="s">
        <v>54</v>
      </c>
      <c r="F33" s="200"/>
      <c r="G33" s="201">
        <f>SUM(G28:G32)</f>
        <v>0</v>
      </c>
      <c r="H33" s="202"/>
      <c r="I33" s="203">
        <f>SUM(I28:K32)</f>
        <v>0</v>
      </c>
    </row>
    <row r="34" spans="1:9" ht="15" customHeight="1" thickTop="1">
      <c r="A34" s="277"/>
      <c r="B34" s="316" t="e">
        <f>I39/G39</f>
        <v>#DIV/0!</v>
      </c>
      <c r="C34" s="186" t="s">
        <v>49</v>
      </c>
      <c r="D34" s="187"/>
      <c r="E34" s="188"/>
      <c r="F34" s="189">
        <v>0.86</v>
      </c>
      <c r="G34" s="190"/>
      <c r="H34" s="87"/>
      <c r="I34" s="191">
        <f>F34*G34*H34</f>
        <v>0</v>
      </c>
    </row>
    <row r="35" spans="1:9" ht="15" customHeight="1">
      <c r="A35" s="314"/>
      <c r="B35" s="317"/>
      <c r="C35" s="192" t="s">
        <v>50</v>
      </c>
      <c r="D35" s="193"/>
      <c r="E35" s="194"/>
      <c r="F35" s="195">
        <v>0.98</v>
      </c>
      <c r="G35" s="86"/>
      <c r="H35" s="87"/>
      <c r="I35" s="191">
        <f>F35*G35*H35</f>
        <v>0</v>
      </c>
    </row>
    <row r="36" spans="1:9" ht="15" customHeight="1">
      <c r="A36" s="314"/>
      <c r="B36" s="317"/>
      <c r="C36" s="192" t="s">
        <v>51</v>
      </c>
      <c r="D36" s="193"/>
      <c r="E36" s="194"/>
      <c r="F36" s="195">
        <v>0.74</v>
      </c>
      <c r="G36" s="86"/>
      <c r="H36" s="87"/>
      <c r="I36" s="191">
        <f>F36*G36*H36</f>
        <v>0</v>
      </c>
    </row>
    <row r="37" spans="1:9" ht="15" customHeight="1">
      <c r="A37" s="314"/>
      <c r="B37" s="317"/>
      <c r="C37" s="192" t="s">
        <v>52</v>
      </c>
      <c r="D37" s="193"/>
      <c r="E37" s="194"/>
      <c r="F37" s="195">
        <v>0.13</v>
      </c>
      <c r="G37" s="86"/>
      <c r="H37" s="196"/>
      <c r="I37" s="191">
        <f>F37*G37</f>
        <v>0</v>
      </c>
    </row>
    <row r="38" spans="1:9" ht="15" customHeight="1">
      <c r="A38" s="314"/>
      <c r="B38" s="317"/>
      <c r="C38" s="192" t="s">
        <v>53</v>
      </c>
      <c r="D38" s="193"/>
      <c r="E38" s="194"/>
      <c r="F38" s="195">
        <v>0.24</v>
      </c>
      <c r="G38" s="86"/>
      <c r="H38" s="196"/>
      <c r="I38" s="191">
        <f>F38*G38</f>
        <v>0</v>
      </c>
    </row>
    <row r="39" spans="1:9" ht="15" customHeight="1" thickBot="1">
      <c r="A39" s="315"/>
      <c r="B39" s="318"/>
      <c r="C39" s="197"/>
      <c r="D39" s="198"/>
      <c r="E39" s="199" t="s">
        <v>54</v>
      </c>
      <c r="F39" s="200"/>
      <c r="G39" s="201">
        <f>SUM(G34:G38)</f>
        <v>0</v>
      </c>
      <c r="H39" s="202"/>
      <c r="I39" s="203">
        <f>SUM(I34:K38)</f>
        <v>0</v>
      </c>
    </row>
    <row r="40" spans="1:9" ht="15" customHeight="1" thickTop="1">
      <c r="A40" s="277"/>
      <c r="B40" s="316" t="e">
        <f>I45/G45</f>
        <v>#DIV/0!</v>
      </c>
      <c r="C40" s="186" t="s">
        <v>49</v>
      </c>
      <c r="D40" s="187"/>
      <c r="E40" s="188"/>
      <c r="F40" s="189">
        <v>0.86</v>
      </c>
      <c r="G40" s="190"/>
      <c r="H40" s="87"/>
      <c r="I40" s="191">
        <f>F40*G40*H40</f>
        <v>0</v>
      </c>
    </row>
    <row r="41" spans="1:9" ht="15" customHeight="1">
      <c r="A41" s="314"/>
      <c r="B41" s="317"/>
      <c r="C41" s="192" t="s">
        <v>50</v>
      </c>
      <c r="D41" s="193"/>
      <c r="E41" s="194"/>
      <c r="F41" s="195">
        <v>0.98</v>
      </c>
      <c r="G41" s="86"/>
      <c r="H41" s="87"/>
      <c r="I41" s="191">
        <f>F41*G41*H41</f>
        <v>0</v>
      </c>
    </row>
    <row r="42" spans="1:9" ht="15" customHeight="1">
      <c r="A42" s="314"/>
      <c r="B42" s="317"/>
      <c r="C42" s="192" t="s">
        <v>51</v>
      </c>
      <c r="D42" s="193"/>
      <c r="E42" s="194"/>
      <c r="F42" s="195">
        <v>0.74</v>
      </c>
      <c r="G42" s="86"/>
      <c r="H42" s="87"/>
      <c r="I42" s="191">
        <f>F42*G42*H42</f>
        <v>0</v>
      </c>
    </row>
    <row r="43" spans="1:9" ht="15" customHeight="1">
      <c r="A43" s="314"/>
      <c r="B43" s="317"/>
      <c r="C43" s="192" t="s">
        <v>52</v>
      </c>
      <c r="D43" s="193"/>
      <c r="E43" s="194"/>
      <c r="F43" s="195">
        <v>0.13</v>
      </c>
      <c r="G43" s="86"/>
      <c r="H43" s="196"/>
      <c r="I43" s="191">
        <f>F43*G43</f>
        <v>0</v>
      </c>
    </row>
    <row r="44" spans="1:9" ht="15" customHeight="1">
      <c r="A44" s="314"/>
      <c r="B44" s="317"/>
      <c r="C44" s="192" t="s">
        <v>53</v>
      </c>
      <c r="D44" s="193"/>
      <c r="E44" s="194"/>
      <c r="F44" s="195">
        <v>0.24</v>
      </c>
      <c r="G44" s="86"/>
      <c r="H44" s="196"/>
      <c r="I44" s="191">
        <f>F44*G44</f>
        <v>0</v>
      </c>
    </row>
    <row r="45" spans="1:9" ht="15" customHeight="1" thickBot="1">
      <c r="A45" s="315"/>
      <c r="B45" s="318"/>
      <c r="C45" s="197"/>
      <c r="D45" s="198"/>
      <c r="E45" s="199" t="s">
        <v>54</v>
      </c>
      <c r="F45" s="200"/>
      <c r="G45" s="201">
        <f>SUM(G40:G44)</f>
        <v>0</v>
      </c>
      <c r="H45" s="202"/>
      <c r="I45" s="203">
        <f>SUM(I40:K44)</f>
        <v>0</v>
      </c>
    </row>
    <row r="46" spans="1:9" ht="15" customHeight="1" thickTop="1">
      <c r="A46" s="277"/>
      <c r="B46" s="316" t="e">
        <f>I51/G51</f>
        <v>#DIV/0!</v>
      </c>
      <c r="C46" s="186" t="s">
        <v>49</v>
      </c>
      <c r="D46" s="187"/>
      <c r="E46" s="188"/>
      <c r="F46" s="189">
        <v>0.86</v>
      </c>
      <c r="G46" s="190"/>
      <c r="H46" s="87"/>
      <c r="I46" s="191">
        <f>F46*G46*H46</f>
        <v>0</v>
      </c>
    </row>
    <row r="47" spans="1:9" ht="15" customHeight="1">
      <c r="A47" s="314"/>
      <c r="B47" s="317"/>
      <c r="C47" s="192" t="s">
        <v>50</v>
      </c>
      <c r="D47" s="193"/>
      <c r="E47" s="194"/>
      <c r="F47" s="195">
        <v>0.98</v>
      </c>
      <c r="G47" s="86"/>
      <c r="H47" s="87"/>
      <c r="I47" s="191">
        <f>F47*G47*H47</f>
        <v>0</v>
      </c>
    </row>
    <row r="48" spans="1:9" ht="15" customHeight="1">
      <c r="A48" s="314"/>
      <c r="B48" s="317"/>
      <c r="C48" s="192" t="s">
        <v>51</v>
      </c>
      <c r="D48" s="193"/>
      <c r="E48" s="194"/>
      <c r="F48" s="195">
        <v>0.74</v>
      </c>
      <c r="G48" s="86"/>
      <c r="H48" s="87"/>
      <c r="I48" s="191">
        <f>F48*G48*H48</f>
        <v>0</v>
      </c>
    </row>
    <row r="49" spans="1:9" ht="15" customHeight="1">
      <c r="A49" s="314"/>
      <c r="B49" s="317"/>
      <c r="C49" s="192" t="s">
        <v>52</v>
      </c>
      <c r="D49" s="193"/>
      <c r="E49" s="194"/>
      <c r="F49" s="195">
        <v>0.13</v>
      </c>
      <c r="G49" s="86"/>
      <c r="H49" s="196"/>
      <c r="I49" s="191">
        <f>F49*G49</f>
        <v>0</v>
      </c>
    </row>
    <row r="50" spans="1:9" ht="15" customHeight="1">
      <c r="A50" s="314"/>
      <c r="B50" s="317"/>
      <c r="C50" s="192" t="s">
        <v>53</v>
      </c>
      <c r="D50" s="193"/>
      <c r="E50" s="194"/>
      <c r="F50" s="195">
        <v>0.24</v>
      </c>
      <c r="G50" s="86"/>
      <c r="H50" s="196"/>
      <c r="I50" s="191">
        <f>F50*G50</f>
        <v>0</v>
      </c>
    </row>
    <row r="51" spans="1:9" ht="15" customHeight="1" thickBot="1">
      <c r="A51" s="315"/>
      <c r="B51" s="318"/>
      <c r="C51" s="197"/>
      <c r="D51" s="198"/>
      <c r="E51" s="199" t="s">
        <v>54</v>
      </c>
      <c r="F51" s="200"/>
      <c r="G51" s="201">
        <f>SUM(G46:G50)</f>
        <v>0</v>
      </c>
      <c r="H51" s="202"/>
      <c r="I51" s="203">
        <f>SUM(I46:K50)</f>
        <v>0</v>
      </c>
    </row>
    <row r="52" spans="1:9" ht="15" customHeight="1" thickTop="1">
      <c r="A52" s="277"/>
      <c r="B52" s="316" t="e">
        <f>I57/G57</f>
        <v>#DIV/0!</v>
      </c>
      <c r="C52" s="186" t="s">
        <v>49</v>
      </c>
      <c r="D52" s="187"/>
      <c r="E52" s="188"/>
      <c r="F52" s="189">
        <v>0.86</v>
      </c>
      <c r="G52" s="190"/>
      <c r="H52" s="87"/>
      <c r="I52" s="191">
        <f>F52*G52*H52</f>
        <v>0</v>
      </c>
    </row>
    <row r="53" spans="1:9" ht="15" customHeight="1">
      <c r="A53" s="314"/>
      <c r="B53" s="317"/>
      <c r="C53" s="192" t="s">
        <v>50</v>
      </c>
      <c r="D53" s="193"/>
      <c r="E53" s="194"/>
      <c r="F53" s="195">
        <v>0.98</v>
      </c>
      <c r="G53" s="86"/>
      <c r="H53" s="87"/>
      <c r="I53" s="191">
        <f>F53*G53*H53</f>
        <v>0</v>
      </c>
    </row>
    <row r="54" spans="1:9" ht="15" customHeight="1">
      <c r="A54" s="314"/>
      <c r="B54" s="317"/>
      <c r="C54" s="192" t="s">
        <v>51</v>
      </c>
      <c r="D54" s="193"/>
      <c r="E54" s="194"/>
      <c r="F54" s="195">
        <v>0.74</v>
      </c>
      <c r="G54" s="86"/>
      <c r="H54" s="87"/>
      <c r="I54" s="191">
        <f>F54*G54*H54</f>
        <v>0</v>
      </c>
    </row>
    <row r="55" spans="1:9" ht="15" customHeight="1">
      <c r="A55" s="314"/>
      <c r="B55" s="317"/>
      <c r="C55" s="192" t="s">
        <v>52</v>
      </c>
      <c r="D55" s="193"/>
      <c r="E55" s="194"/>
      <c r="F55" s="195">
        <v>0.13</v>
      </c>
      <c r="G55" s="86"/>
      <c r="H55" s="196"/>
      <c r="I55" s="191">
        <f>F55*G55</f>
        <v>0</v>
      </c>
    </row>
    <row r="56" spans="1:9" ht="15" customHeight="1">
      <c r="A56" s="314"/>
      <c r="B56" s="317"/>
      <c r="C56" s="192" t="s">
        <v>53</v>
      </c>
      <c r="D56" s="193"/>
      <c r="E56" s="194"/>
      <c r="F56" s="195">
        <v>0.24</v>
      </c>
      <c r="G56" s="86"/>
      <c r="H56" s="196"/>
      <c r="I56" s="191">
        <f>F56*G56</f>
        <v>0</v>
      </c>
    </row>
    <row r="57" spans="1:9" ht="15" customHeight="1" thickBot="1">
      <c r="A57" s="315"/>
      <c r="B57" s="318"/>
      <c r="C57" s="197"/>
      <c r="D57" s="198"/>
      <c r="E57" s="199" t="s">
        <v>54</v>
      </c>
      <c r="F57" s="200"/>
      <c r="G57" s="201">
        <f>SUM(G52:G56)</f>
        <v>0</v>
      </c>
      <c r="H57" s="202"/>
      <c r="I57" s="203">
        <f>SUM(I52:K56)</f>
        <v>0</v>
      </c>
    </row>
    <row r="58" spans="1:9" ht="15" customHeight="1" thickTop="1">
      <c r="A58" s="319"/>
      <c r="B58" s="321" t="e">
        <f>I63/G63</f>
        <v>#DIV/0!</v>
      </c>
      <c r="C58" s="204" t="s">
        <v>49</v>
      </c>
      <c r="D58" s="205"/>
      <c r="E58" s="206"/>
      <c r="F58" s="207">
        <v>0.86</v>
      </c>
      <c r="G58" s="208"/>
      <c r="H58" s="209"/>
      <c r="I58" s="210">
        <f>F58*G58*H58</f>
        <v>0</v>
      </c>
    </row>
    <row r="59" spans="1:9" ht="15" customHeight="1">
      <c r="A59" s="314"/>
      <c r="B59" s="317"/>
      <c r="C59" s="192" t="s">
        <v>50</v>
      </c>
      <c r="D59" s="193"/>
      <c r="E59" s="194"/>
      <c r="F59" s="195">
        <v>0.98</v>
      </c>
      <c r="G59" s="86"/>
      <c r="H59" s="87"/>
      <c r="I59" s="191">
        <f>F59*G59*H59</f>
        <v>0</v>
      </c>
    </row>
    <row r="60" spans="1:9" ht="15" customHeight="1">
      <c r="A60" s="314"/>
      <c r="B60" s="317"/>
      <c r="C60" s="192" t="s">
        <v>51</v>
      </c>
      <c r="D60" s="193"/>
      <c r="E60" s="194"/>
      <c r="F60" s="195">
        <v>0.74</v>
      </c>
      <c r="G60" s="86"/>
      <c r="H60" s="87"/>
      <c r="I60" s="191">
        <f>F60*G60*H60</f>
        <v>0</v>
      </c>
    </row>
    <row r="61" spans="1:9" ht="15" customHeight="1">
      <c r="A61" s="314"/>
      <c r="B61" s="317"/>
      <c r="C61" s="192" t="s">
        <v>52</v>
      </c>
      <c r="D61" s="193"/>
      <c r="E61" s="194"/>
      <c r="F61" s="195">
        <v>0.13</v>
      </c>
      <c r="G61" s="86"/>
      <c r="H61" s="196"/>
      <c r="I61" s="191">
        <f>F61*G61</f>
        <v>0</v>
      </c>
    </row>
    <row r="62" spans="1:9" ht="15" customHeight="1">
      <c r="A62" s="314"/>
      <c r="B62" s="317"/>
      <c r="C62" s="192" t="s">
        <v>53</v>
      </c>
      <c r="D62" s="193"/>
      <c r="E62" s="194"/>
      <c r="F62" s="195">
        <v>0.24</v>
      </c>
      <c r="G62" s="86"/>
      <c r="H62" s="196"/>
      <c r="I62" s="191">
        <f>F62*G62</f>
        <v>0</v>
      </c>
    </row>
    <row r="63" spans="1:9" ht="15" customHeight="1">
      <c r="A63" s="320"/>
      <c r="B63" s="322"/>
      <c r="C63" s="192"/>
      <c r="D63" s="193"/>
      <c r="E63" s="211" t="s">
        <v>54</v>
      </c>
      <c r="F63" s="212"/>
      <c r="G63" s="213">
        <f>SUM(G58:G62)</f>
        <v>0</v>
      </c>
      <c r="H63" s="196"/>
      <c r="I63" s="191">
        <f>SUM(I58:K62)</f>
        <v>0</v>
      </c>
    </row>
    <row r="64" spans="1:9" ht="15" customHeight="1">
      <c r="A64" s="176"/>
      <c r="B64" s="214"/>
      <c r="C64" s="215"/>
      <c r="D64" s="215"/>
      <c r="E64" s="216"/>
      <c r="F64" s="217"/>
      <c r="G64" s="218"/>
      <c r="H64" s="218"/>
      <c r="I64" s="219"/>
    </row>
    <row r="65" spans="1:9" ht="15" customHeight="1">
      <c r="A65" s="176"/>
      <c r="B65" s="214"/>
      <c r="C65" s="215"/>
      <c r="D65" s="215"/>
      <c r="E65" s="216"/>
      <c r="F65" s="217"/>
      <c r="G65" s="218"/>
      <c r="H65" s="218"/>
      <c r="I65" s="219"/>
    </row>
    <row r="66" spans="1:9" ht="12.75">
      <c r="A66" s="220" t="s">
        <v>139</v>
      </c>
      <c r="B66" s="214"/>
      <c r="C66" s="215"/>
      <c r="D66" s="215"/>
      <c r="E66" s="216"/>
      <c r="F66" s="217"/>
      <c r="G66" s="218"/>
      <c r="H66" s="218"/>
      <c r="I66" s="219"/>
    </row>
    <row r="67" spans="1:9" ht="12.75">
      <c r="A67" s="176"/>
      <c r="B67" s="214"/>
      <c r="C67" s="215"/>
      <c r="D67" s="215"/>
      <c r="E67" s="216"/>
      <c r="F67" s="217"/>
      <c r="G67" s="218"/>
      <c r="H67" s="218"/>
      <c r="I67" s="219"/>
    </row>
    <row r="68" spans="1:5" ht="12.75">
      <c r="A68" s="221" t="s">
        <v>196</v>
      </c>
      <c r="D68" s="13"/>
      <c r="E68" s="4"/>
    </row>
    <row r="69" spans="1:5" ht="12.75">
      <c r="A69" s="4" t="s">
        <v>197</v>
      </c>
      <c r="D69" s="48"/>
      <c r="E69" s="4"/>
    </row>
    <row r="70" spans="4:5" ht="12.75">
      <c r="D70" s="13"/>
      <c r="E70" s="4"/>
    </row>
    <row r="71" spans="2:5" ht="12.75">
      <c r="B71" s="4" t="s">
        <v>142</v>
      </c>
      <c r="D71" s="13"/>
      <c r="E71" s="4"/>
    </row>
    <row r="72" ht="12.75">
      <c r="B72" s="4" t="s">
        <v>143</v>
      </c>
    </row>
    <row r="73" ht="12.75">
      <c r="B73" s="4" t="s">
        <v>144</v>
      </c>
    </row>
    <row r="74" ht="12.75">
      <c r="B74" s="4" t="s">
        <v>145</v>
      </c>
    </row>
    <row r="75" ht="12.75">
      <c r="B75" s="4" t="s">
        <v>146</v>
      </c>
    </row>
  </sheetData>
  <mergeCells count="21">
    <mergeCell ref="C1:E1"/>
    <mergeCell ref="A4:A9"/>
    <mergeCell ref="B4:B9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2:A57"/>
    <mergeCell ref="B52:B57"/>
    <mergeCell ref="A58:A63"/>
    <mergeCell ref="B58:B63"/>
  </mergeCells>
  <printOptions horizontalCentered="1"/>
  <pageMargins left="0.5" right="0.5" top="1.5" bottom="0.5" header="0.5" footer="0.25"/>
  <pageSetup blackAndWhite="1" fitToHeight="1" fitToWidth="1" horizontalDpi="600" verticalDpi="600" orientation="portrait" scale="60" r:id="rId2"/>
  <headerFooter alignWithMargins="0">
    <oddHeader>&amp;C&amp;"Arial,Bold"&amp;16BMP VOLUMETRIC RUNOFF COEFFICIENT (R&amp;YV&amp;Y) CALCULATOR
SMALL STORMS METHOD
[PROJECT NAME]
BOONE COUNTY, MISSOURI</oddHeader>
    <oddFooter>&amp;L&amp;8&amp;G STORMWATER PROGRAM - TOOLS (03/15/2010)&amp;RREVISED:  03/15/2010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0"/>
  <sheetViews>
    <sheetView zoomScale="70" zoomScaleNormal="70" workbookViewId="0" topLeftCell="A1">
      <pane xSplit="1" ySplit="4" topLeftCell="B5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A5" sqref="A5"/>
    </sheetView>
  </sheetViews>
  <sheetFormatPr defaultColWidth="9.140625" defaultRowHeight="12.75"/>
  <cols>
    <col min="1" max="1" width="25.7109375" style="33" customWidth="1"/>
    <col min="2" max="2" width="12.7109375" style="33" customWidth="1"/>
    <col min="3" max="3" width="13.7109375" style="33" bestFit="1" customWidth="1"/>
    <col min="4" max="4" width="16.7109375" style="33" customWidth="1"/>
    <col min="5" max="5" width="15.7109375" style="33" customWidth="1"/>
    <col min="6" max="7" width="12.7109375" style="33" customWidth="1"/>
    <col min="8" max="8" width="18.7109375" style="33" customWidth="1"/>
    <col min="9" max="9" width="16.7109375" style="33" customWidth="1"/>
    <col min="10" max="10" width="14.7109375" style="33" customWidth="1"/>
    <col min="11" max="12" width="15.7109375" style="33" customWidth="1"/>
  </cols>
  <sheetData>
    <row r="1" spans="1:12" s="31" customFormat="1" ht="19.5" customHeight="1">
      <c r="A1" s="85"/>
      <c r="B1" s="140"/>
      <c r="C1" s="284" t="s">
        <v>147</v>
      </c>
      <c r="D1" s="275"/>
      <c r="E1" s="275"/>
      <c r="F1" s="275"/>
      <c r="G1" s="275"/>
      <c r="H1" s="275"/>
      <c r="I1" s="275"/>
      <c r="J1" s="275"/>
      <c r="K1" s="275"/>
      <c r="L1" s="276"/>
    </row>
    <row r="2" spans="1:12" ht="19.5" customHeight="1">
      <c r="A2" s="141" t="s">
        <v>140</v>
      </c>
      <c r="B2" s="142" t="s">
        <v>148</v>
      </c>
      <c r="C2" s="142" t="s">
        <v>198</v>
      </c>
      <c r="D2" s="142" t="s">
        <v>199</v>
      </c>
      <c r="E2" s="142" t="s">
        <v>200</v>
      </c>
      <c r="F2" s="142" t="s">
        <v>149</v>
      </c>
      <c r="G2" s="142" t="s">
        <v>201</v>
      </c>
      <c r="H2" s="222" t="s">
        <v>202</v>
      </c>
      <c r="I2" s="222" t="s">
        <v>203</v>
      </c>
      <c r="J2" s="222" t="s">
        <v>150</v>
      </c>
      <c r="K2" s="142" t="s">
        <v>204</v>
      </c>
      <c r="L2" s="142" t="s">
        <v>205</v>
      </c>
    </row>
    <row r="3" spans="1:12" ht="12.75">
      <c r="A3" s="144" t="s">
        <v>151</v>
      </c>
      <c r="B3" s="145" t="s">
        <v>128</v>
      </c>
      <c r="C3" s="145" t="s">
        <v>152</v>
      </c>
      <c r="D3" s="145" t="s">
        <v>153</v>
      </c>
      <c r="E3" s="145" t="s">
        <v>154</v>
      </c>
      <c r="F3" s="145" t="s">
        <v>155</v>
      </c>
      <c r="G3" s="145" t="s">
        <v>156</v>
      </c>
      <c r="H3" s="145" t="s">
        <v>157</v>
      </c>
      <c r="I3" s="145" t="s">
        <v>158</v>
      </c>
      <c r="J3" s="145" t="s">
        <v>159</v>
      </c>
      <c r="K3" s="145" t="s">
        <v>159</v>
      </c>
      <c r="L3" s="145" t="s">
        <v>157</v>
      </c>
    </row>
    <row r="4" spans="1:12" ht="15.75">
      <c r="A4" s="147"/>
      <c r="B4" s="148" t="s">
        <v>206</v>
      </c>
      <c r="C4" s="148" t="s">
        <v>207</v>
      </c>
      <c r="D4" s="148" t="s">
        <v>160</v>
      </c>
      <c r="E4" s="148" t="s">
        <v>208</v>
      </c>
      <c r="F4" s="148" t="s">
        <v>209</v>
      </c>
      <c r="G4" s="150" t="s">
        <v>210</v>
      </c>
      <c r="H4" s="148" t="s">
        <v>211</v>
      </c>
      <c r="I4" s="148" t="s">
        <v>212</v>
      </c>
      <c r="J4" s="148" t="s">
        <v>213</v>
      </c>
      <c r="K4" s="148" t="s">
        <v>214</v>
      </c>
      <c r="L4" s="148" t="s">
        <v>211</v>
      </c>
    </row>
    <row r="5" spans="1:12" s="31" customFormat="1" ht="19.5" customHeight="1">
      <c r="A5" s="152"/>
      <c r="B5" s="223"/>
      <c r="C5" s="224">
        <v>2.5</v>
      </c>
      <c r="D5" s="224">
        <v>1</v>
      </c>
      <c r="E5" s="224">
        <v>0.5</v>
      </c>
      <c r="F5" s="225">
        <f>E5/2</f>
        <v>0.25</v>
      </c>
      <c r="G5" s="155">
        <v>3</v>
      </c>
      <c r="H5" s="226">
        <f>(B5*C5)/(D5*G5*(F5+C5))</f>
        <v>0</v>
      </c>
      <c r="I5" s="159"/>
      <c r="J5" s="226" t="e">
        <f>ROUND((H5/I5),0)</f>
        <v>#DIV/0!</v>
      </c>
      <c r="K5" s="159"/>
      <c r="L5" s="226">
        <f>I5*K5</f>
        <v>0</v>
      </c>
    </row>
    <row r="6" spans="1:12" s="31" customFormat="1" ht="19.5" customHeight="1">
      <c r="A6" s="152"/>
      <c r="B6" s="223"/>
      <c r="C6" s="224">
        <v>2.5</v>
      </c>
      <c r="D6" s="224">
        <v>1</v>
      </c>
      <c r="E6" s="224">
        <v>0.5</v>
      </c>
      <c r="F6" s="225">
        <f>E6/2</f>
        <v>0.25</v>
      </c>
      <c r="G6" s="155">
        <v>3</v>
      </c>
      <c r="H6" s="226">
        <f>(B6*C6)/(D6*G6*(F6+C6))</f>
        <v>0</v>
      </c>
      <c r="I6" s="159"/>
      <c r="J6" s="226" t="e">
        <f>ROUND((H6/I6),0)</f>
        <v>#DIV/0!</v>
      </c>
      <c r="K6" s="159"/>
      <c r="L6" s="226">
        <f>I6*K6</f>
        <v>0</v>
      </c>
    </row>
    <row r="7" spans="1:12" s="31" customFormat="1" ht="19.5" customHeight="1">
      <c r="A7" s="152"/>
      <c r="B7" s="223"/>
      <c r="C7" s="224"/>
      <c r="D7" s="224"/>
      <c r="E7" s="224"/>
      <c r="F7" s="225"/>
      <c r="G7" s="155"/>
      <c r="H7" s="226"/>
      <c r="I7" s="159"/>
      <c r="J7" s="226"/>
      <c r="K7" s="159"/>
      <c r="L7" s="226"/>
    </row>
    <row r="8" spans="1:12" s="31" customFormat="1" ht="19.5" customHeight="1">
      <c r="A8" s="152"/>
      <c r="B8" s="223"/>
      <c r="C8" s="224"/>
      <c r="D8" s="224"/>
      <c r="E8" s="224"/>
      <c r="F8" s="225"/>
      <c r="G8" s="155"/>
      <c r="H8" s="226"/>
      <c r="I8" s="159"/>
      <c r="J8" s="226"/>
      <c r="K8" s="159"/>
      <c r="L8" s="226"/>
    </row>
    <row r="9" spans="1:12" s="31" customFormat="1" ht="19.5" customHeight="1">
      <c r="A9" s="152"/>
      <c r="B9" s="223"/>
      <c r="C9" s="224"/>
      <c r="D9" s="224"/>
      <c r="E9" s="224"/>
      <c r="F9" s="225"/>
      <c r="G9" s="155"/>
      <c r="H9" s="226"/>
      <c r="I9" s="159"/>
      <c r="J9" s="226"/>
      <c r="K9" s="159"/>
      <c r="L9" s="226"/>
    </row>
    <row r="10" spans="1:12" s="31" customFormat="1" ht="19.5" customHeight="1">
      <c r="A10" s="152"/>
      <c r="B10" s="223"/>
      <c r="C10" s="224"/>
      <c r="D10" s="224"/>
      <c r="E10" s="224"/>
      <c r="F10" s="225"/>
      <c r="G10" s="155"/>
      <c r="H10" s="226"/>
      <c r="I10" s="159"/>
      <c r="J10" s="226"/>
      <c r="K10" s="159"/>
      <c r="L10" s="226"/>
    </row>
    <row r="11" spans="1:12" s="31" customFormat="1" ht="19.5" customHeight="1">
      <c r="A11" s="152"/>
      <c r="B11" s="223"/>
      <c r="C11" s="224"/>
      <c r="D11" s="224"/>
      <c r="E11" s="224"/>
      <c r="F11" s="225"/>
      <c r="G11" s="155"/>
      <c r="H11" s="226"/>
      <c r="I11" s="159"/>
      <c r="J11" s="226"/>
      <c r="K11" s="159"/>
      <c r="L11" s="226"/>
    </row>
    <row r="12" spans="1:12" s="31" customFormat="1" ht="19.5" customHeight="1">
      <c r="A12" s="152"/>
      <c r="B12" s="223"/>
      <c r="C12" s="224"/>
      <c r="D12" s="224"/>
      <c r="E12" s="224"/>
      <c r="F12" s="225"/>
      <c r="G12" s="155"/>
      <c r="H12" s="227"/>
      <c r="I12" s="228"/>
      <c r="J12" s="227"/>
      <c r="K12" s="159"/>
      <c r="L12" s="226"/>
    </row>
    <row r="13" spans="1:12" s="31" customFormat="1" ht="19.5" customHeight="1">
      <c r="A13" s="152"/>
      <c r="B13" s="223"/>
      <c r="C13" s="224"/>
      <c r="D13" s="224"/>
      <c r="E13" s="224"/>
      <c r="F13" s="225"/>
      <c r="G13" s="155"/>
      <c r="H13" s="227"/>
      <c r="I13" s="228"/>
      <c r="J13" s="227"/>
      <c r="K13" s="159"/>
      <c r="L13" s="226"/>
    </row>
    <row r="14" spans="1:12" s="31" customFormat="1" ht="19.5" customHeight="1">
      <c r="A14" s="152"/>
      <c r="B14" s="223"/>
      <c r="C14" s="224"/>
      <c r="D14" s="224"/>
      <c r="E14" s="224"/>
      <c r="F14" s="225"/>
      <c r="G14" s="155"/>
      <c r="H14" s="227"/>
      <c r="I14" s="228"/>
      <c r="J14" s="227"/>
      <c r="K14" s="159"/>
      <c r="L14" s="226"/>
    </row>
    <row r="15" spans="1:12" s="31" customFormat="1" ht="19.5" customHeight="1">
      <c r="A15" s="138"/>
      <c r="B15" s="165"/>
      <c r="C15" s="162"/>
      <c r="D15" s="138"/>
      <c r="E15" s="138"/>
      <c r="F15" s="138"/>
      <c r="G15" s="138"/>
      <c r="H15" s="138"/>
      <c r="I15" s="138"/>
      <c r="J15" s="138"/>
      <c r="K15" s="138"/>
      <c r="L15" s="138"/>
    </row>
    <row r="16" ht="19.5" customHeight="1"/>
    <row r="17" ht="12.75">
      <c r="A17" s="166" t="s">
        <v>139</v>
      </c>
    </row>
    <row r="19" spans="1:12" s="31" customFormat="1" ht="15.75" customHeight="1">
      <c r="A19" s="229" t="s">
        <v>161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2" s="31" customFormat="1" ht="15.75" customHeight="1">
      <c r="A20" s="229" t="s">
        <v>162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spans="1:12" s="31" customFormat="1" ht="15.75" customHeight="1">
      <c r="A21" s="229" t="s">
        <v>163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s="31" customFormat="1" ht="15.75" customHeight="1">
      <c r="A22" s="229" t="s">
        <v>164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1:12" s="31" customFormat="1" ht="15.75" customHeight="1">
      <c r="A23" s="167" t="s">
        <v>215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s="31" customFormat="1" ht="15.75" customHeight="1">
      <c r="A24" s="229" t="s">
        <v>216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1:12" s="31" customFormat="1" ht="15.75" customHeight="1">
      <c r="A25" s="229" t="s">
        <v>217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</row>
    <row r="26" ht="12.75">
      <c r="A26" s="167" t="s">
        <v>165</v>
      </c>
    </row>
    <row r="27" ht="12.75">
      <c r="A27"/>
    </row>
    <row r="28" ht="12.75">
      <c r="A28"/>
    </row>
    <row r="29" ht="12.75">
      <c r="A29"/>
    </row>
    <row r="30" ht="12.75">
      <c r="A30"/>
    </row>
  </sheetData>
  <sheetProtection/>
  <mergeCells count="1">
    <mergeCell ref="C1:L1"/>
  </mergeCells>
  <printOptions horizontalCentered="1"/>
  <pageMargins left="0.25" right="0.25" top="1.25" bottom="0.5" header="0.5" footer="0.25"/>
  <pageSetup blackAndWhite="1" fitToHeight="1" fitToWidth="1" horizontalDpi="600" verticalDpi="600" orientation="landscape" paperSize="3" scale="62" r:id="rId2"/>
  <headerFooter alignWithMargins="0">
    <oddHeader>&amp;C&amp;"Arial,Bold"&amp;14BIORETENTION CELL DESIGN CALCULATIONS
[PROJECT NAME]
BOONE COUNTY, MISSOURI</oddHeader>
    <oddFooter>&amp;L&amp;8&amp;G STORMWATER PROGRAM - TOOLS (03/15/2010)&amp;RREVISED:  03/15/2010</oddFooter>
  </headerFooter>
  <colBreaks count="1" manualBreakCount="1">
    <brk id="2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IT</dc:creator>
  <cp:keywords/>
  <dc:description/>
  <cp:lastModifiedBy>Boone County IT</cp:lastModifiedBy>
  <cp:lastPrinted>2010-03-17T19:14:23Z</cp:lastPrinted>
  <dcterms:created xsi:type="dcterms:W3CDTF">2010-01-25T22:09:33Z</dcterms:created>
  <dcterms:modified xsi:type="dcterms:W3CDTF">2010-03-17T19:14:49Z</dcterms:modified>
  <cp:category/>
  <cp:version/>
  <cp:contentType/>
  <cp:contentStatus/>
</cp:coreProperties>
</file>